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HAMID\Kantor\2021\DAK NON FISIK\"/>
    </mc:Choice>
  </mc:AlternateContent>
  <bookViews>
    <workbookView xWindow="0" yWindow="0" windowWidth="19260" windowHeight="7080" tabRatio="749" firstSheet="5" activeTab="8"/>
  </bookViews>
  <sheets>
    <sheet name="RK" sheetId="7" r:id="rId1"/>
    <sheet name="Sampah 24" sheetId="2" r:id="rId2"/>
    <sheet name="Mitigasi 16" sheetId="10" r:id="rId3"/>
    <sheet name="Pendamping Bisnis 24" sheetId="12" r:id="rId4"/>
    <sheet name="Keamanan 16" sheetId="4" r:id="rId5"/>
    <sheet name="REKAP BU EMI" sheetId="15" r:id="rId6"/>
    <sheet name="Pendamping Desa 26" sheetId="8" r:id="rId7"/>
    <sheet name="Pendamping Homestay 25" sheetId="1" r:id="rId8"/>
    <sheet name="Kuliner 24" sheetId="9" r:id="rId9"/>
    <sheet name="Sheet1" sheetId="14" r:id="rId10"/>
    <sheet name="REKAP" sheetId="13" r:id="rId11"/>
    <sheet name="Seminarkit" sheetId="6" r:id="rId12"/>
    <sheet name="Sheet11" sheetId="11" r:id="rId13"/>
  </sheets>
  <definedNames>
    <definedName name="__________DIV11">#REF!</definedName>
    <definedName name="_________pvc1">#REF!</definedName>
    <definedName name="_________pvc12">#REF!</definedName>
    <definedName name="_________pvc34">#REF!</definedName>
    <definedName name="_________pvc4">#REF!</definedName>
    <definedName name="________DIV1">#REF!</definedName>
    <definedName name="________DIV10">#REF!</definedName>
    <definedName name="________DIV11">#REF!</definedName>
    <definedName name="________DIV2">#REF!</definedName>
    <definedName name="________DIV3">#REF!</definedName>
    <definedName name="________DIV4">#REF!</definedName>
    <definedName name="________DIV5">#REF!</definedName>
    <definedName name="________DIV6">#REF!</definedName>
    <definedName name="________DIV7">#REF!</definedName>
    <definedName name="________DIV8">#REF!</definedName>
    <definedName name="________DIV9">#REF!</definedName>
    <definedName name="________HAL1">#REF!</definedName>
    <definedName name="________HAL2">#REF!</definedName>
    <definedName name="________HAL3">#REF!</definedName>
    <definedName name="________HAL4">#REF!</definedName>
    <definedName name="________HAL5">#REF!</definedName>
    <definedName name="________HAL6">#REF!</definedName>
    <definedName name="________HAL7">#REF!</definedName>
    <definedName name="________HAL8">#REF!</definedName>
    <definedName name="________LLL01">#REF!</definedName>
    <definedName name="________LLL02">#REF!</definedName>
    <definedName name="________LLL03">#REF!</definedName>
    <definedName name="________LLL04">#REF!</definedName>
    <definedName name="________LLL05">#REF!</definedName>
    <definedName name="________LLL06">#REF!</definedName>
    <definedName name="________LLL07">#REF!</definedName>
    <definedName name="________LLL08">#REF!</definedName>
    <definedName name="________LLL09">#REF!</definedName>
    <definedName name="________LLL10">#REF!</definedName>
    <definedName name="________LLL11">#REF!</definedName>
    <definedName name="________MMM01">#REF!</definedName>
    <definedName name="________MMM02">#REF!</definedName>
    <definedName name="________MMM03">#REF!</definedName>
    <definedName name="________MMM04">#REF!</definedName>
    <definedName name="________MMM05">#REF!</definedName>
    <definedName name="________MMM06">#REF!</definedName>
    <definedName name="________MMM07">#REF!</definedName>
    <definedName name="________MMM08">#REF!</definedName>
    <definedName name="________MMM09">#REF!</definedName>
    <definedName name="________MMM10">#REF!</definedName>
    <definedName name="________MMM11">#REF!</definedName>
    <definedName name="________MMM12">#REF!</definedName>
    <definedName name="________MMM13">#REF!</definedName>
    <definedName name="________MMM14">#REF!</definedName>
    <definedName name="________MMM15">#REF!</definedName>
    <definedName name="________MMM16">#REF!</definedName>
    <definedName name="________MMM17">#REF!</definedName>
    <definedName name="________MMM18">#REF!</definedName>
    <definedName name="________MMM19">#REF!</definedName>
    <definedName name="________MMM20">#REF!</definedName>
    <definedName name="________MMM21">#REF!</definedName>
    <definedName name="________MMM22">#REF!</definedName>
    <definedName name="________MMM23">#REF!</definedName>
    <definedName name="________MMM24">#REF!</definedName>
    <definedName name="________MMM25">#REF!</definedName>
    <definedName name="________MMM26">#REF!</definedName>
    <definedName name="________MMM27">#REF!</definedName>
    <definedName name="________MMM28">#REF!</definedName>
    <definedName name="________MMM29">#REF!</definedName>
    <definedName name="________MMM30">#REF!</definedName>
    <definedName name="________MMM31">#REF!</definedName>
    <definedName name="________MMM32">#REF!</definedName>
    <definedName name="________MMM33">#REF!</definedName>
    <definedName name="________MMM34">#REF!</definedName>
    <definedName name="________MMM35">#REF!</definedName>
    <definedName name="________MMM36">#REF!</definedName>
    <definedName name="________MMM37">#REF!</definedName>
    <definedName name="________MMM38">#REF!</definedName>
    <definedName name="________MMM39">#REF!</definedName>
    <definedName name="________MMM40">#REF!</definedName>
    <definedName name="________MMM41">#REF!</definedName>
    <definedName name="________MMM411">#REF!</definedName>
    <definedName name="________MMM42">#REF!</definedName>
    <definedName name="________MMM43">#REF!</definedName>
    <definedName name="________MMM44">#REF!</definedName>
    <definedName name="________MMM45">#REF!</definedName>
    <definedName name="________MMM46">#REF!</definedName>
    <definedName name="________MMM47">#REF!</definedName>
    <definedName name="________MMM48">#REF!</definedName>
    <definedName name="________MMM49">#REF!</definedName>
    <definedName name="________MMM50">#REF!</definedName>
    <definedName name="________MMM51">#REF!</definedName>
    <definedName name="________MMM52">#REF!</definedName>
    <definedName name="________MMM53">#REF!</definedName>
    <definedName name="________MMM54">#REF!</definedName>
    <definedName name="_______DIV1">#REF!</definedName>
    <definedName name="_______DIV10">#REF!</definedName>
    <definedName name="_______DIV11">#REF!</definedName>
    <definedName name="_______DIV2">#REF!</definedName>
    <definedName name="_______DIV3">#REF!</definedName>
    <definedName name="_______DIV4">#REF!</definedName>
    <definedName name="_______DIV5">#REF!</definedName>
    <definedName name="_______DIV6">#REF!</definedName>
    <definedName name="_______DIV7">#REF!</definedName>
    <definedName name="_______DIV8">#REF!</definedName>
    <definedName name="_______DIV9">#REF!</definedName>
    <definedName name="_______HAL1">#REF!</definedName>
    <definedName name="_______HAL2">#REF!</definedName>
    <definedName name="_______HAL3">#REF!</definedName>
    <definedName name="_______HAL4">#REF!</definedName>
    <definedName name="_______HAL5">#REF!</definedName>
    <definedName name="_______HAL6">#REF!</definedName>
    <definedName name="_______HAL7">#REF!</definedName>
    <definedName name="_______HAL8">#REF!</definedName>
    <definedName name="_______LLL01">#REF!</definedName>
    <definedName name="_______LLL02">#REF!</definedName>
    <definedName name="_______LLL03">#REF!</definedName>
    <definedName name="_______LLL04">#REF!</definedName>
    <definedName name="_______LLL05">#REF!</definedName>
    <definedName name="_______LLL06">#REF!</definedName>
    <definedName name="_______LLL07">#REF!</definedName>
    <definedName name="_______LLL08">#REF!</definedName>
    <definedName name="_______LLL09">#REF!</definedName>
    <definedName name="_______LLL10">#REF!</definedName>
    <definedName name="_______LLL11">#REF!</definedName>
    <definedName name="_______MMM01">#REF!</definedName>
    <definedName name="_______MMM02">#REF!</definedName>
    <definedName name="_______MMM03">#REF!</definedName>
    <definedName name="_______MMM04">#REF!</definedName>
    <definedName name="_______MMM05">#REF!</definedName>
    <definedName name="_______MMM06">#REF!</definedName>
    <definedName name="_______MMM07">#REF!</definedName>
    <definedName name="_______MMM08">#REF!</definedName>
    <definedName name="_______MMM09">#REF!</definedName>
    <definedName name="_______MMM10">#REF!</definedName>
    <definedName name="_______MMM11">#REF!</definedName>
    <definedName name="_______MMM12">#REF!</definedName>
    <definedName name="_______MMM13">#REF!</definedName>
    <definedName name="_______MMM14">#REF!</definedName>
    <definedName name="_______MMM15">#REF!</definedName>
    <definedName name="_______MMM16">#REF!</definedName>
    <definedName name="_______MMM17">#REF!</definedName>
    <definedName name="_______MMM18">#REF!</definedName>
    <definedName name="_______MMM19">#REF!</definedName>
    <definedName name="_______MMM20">#REF!</definedName>
    <definedName name="_______MMM21">#REF!</definedName>
    <definedName name="_______MMM22">#REF!</definedName>
    <definedName name="_______MMM23">#REF!</definedName>
    <definedName name="_______MMM24">#REF!</definedName>
    <definedName name="_______MMM25">#REF!</definedName>
    <definedName name="_______MMM26">#REF!</definedName>
    <definedName name="_______MMM27">#REF!</definedName>
    <definedName name="_______MMM28">#REF!</definedName>
    <definedName name="_______MMM29">#REF!</definedName>
    <definedName name="_______MMM30">#REF!</definedName>
    <definedName name="_______MMM31">#REF!</definedName>
    <definedName name="_______MMM32">#REF!</definedName>
    <definedName name="_______MMM33">#REF!</definedName>
    <definedName name="_______MMM34">#REF!</definedName>
    <definedName name="_______MMM35">#REF!</definedName>
    <definedName name="_______MMM36">#REF!</definedName>
    <definedName name="_______MMM37">#REF!</definedName>
    <definedName name="_______MMM38">#REF!</definedName>
    <definedName name="_______MMM39">#REF!</definedName>
    <definedName name="_______MMM40">#REF!</definedName>
    <definedName name="_______MMM41">#REF!</definedName>
    <definedName name="_______MMM411">#REF!</definedName>
    <definedName name="_______MMM42">#REF!</definedName>
    <definedName name="_______MMM43">#REF!</definedName>
    <definedName name="_______MMM44">#REF!</definedName>
    <definedName name="_______MMM45">#REF!</definedName>
    <definedName name="_______MMM46">#REF!</definedName>
    <definedName name="_______MMM47">#REF!</definedName>
    <definedName name="_______MMM48">#REF!</definedName>
    <definedName name="_______MMM49">#REF!</definedName>
    <definedName name="_______MMM50">#REF!</definedName>
    <definedName name="_______MMM51">#REF!</definedName>
    <definedName name="_______MMM52">#REF!</definedName>
    <definedName name="_______MMM53">#REF!</definedName>
    <definedName name="_______MMM54">#REF!</definedName>
    <definedName name="_______pvc1">#REF!</definedName>
    <definedName name="_______pvc12">#REF!</definedName>
    <definedName name="_______pvc34">#REF!</definedName>
    <definedName name="_______pvc4">#REF!</definedName>
    <definedName name="_____DIV1">#REF!</definedName>
    <definedName name="_____DIV10">#REF!</definedName>
    <definedName name="_____DIV11">#REF!</definedName>
    <definedName name="_____DIV2">#REF!</definedName>
    <definedName name="_____DIV3">#REF!</definedName>
    <definedName name="_____DIV4">#REF!</definedName>
    <definedName name="_____DIV5">#REF!</definedName>
    <definedName name="_____DIV6">#REF!</definedName>
    <definedName name="_____DIV7">#REF!</definedName>
    <definedName name="_____DIV8">#REF!</definedName>
    <definedName name="_____DIV9">#REF!</definedName>
    <definedName name="_____HAL1">#REF!</definedName>
    <definedName name="_____HAL2">#REF!</definedName>
    <definedName name="_____HAL3">#REF!</definedName>
    <definedName name="_____HAL4">#REF!</definedName>
    <definedName name="_____HAL5">#REF!</definedName>
    <definedName name="_____HAL6">#REF!</definedName>
    <definedName name="_____HAL7">#REF!</definedName>
    <definedName name="_____HAL8">#REF!</definedName>
    <definedName name="_____LLL01">#REF!</definedName>
    <definedName name="_____LLL02">#REF!</definedName>
    <definedName name="_____LLL03">#REF!</definedName>
    <definedName name="_____LLL04">#REF!</definedName>
    <definedName name="_____LLL05">#REF!</definedName>
    <definedName name="_____LLL06">#REF!</definedName>
    <definedName name="_____LLL07">#REF!</definedName>
    <definedName name="_____LLL08">#REF!</definedName>
    <definedName name="_____LLL09">#REF!</definedName>
    <definedName name="_____LLL10">#REF!</definedName>
    <definedName name="_____LLL11">#REF!</definedName>
    <definedName name="_____MMM01">#REF!</definedName>
    <definedName name="_____MMM02">#REF!</definedName>
    <definedName name="_____MMM03">#REF!</definedName>
    <definedName name="_____MMM04">#REF!</definedName>
    <definedName name="_____MMM05">#REF!</definedName>
    <definedName name="_____MMM06">#REF!</definedName>
    <definedName name="_____MMM07">#REF!</definedName>
    <definedName name="_____MMM08">#REF!</definedName>
    <definedName name="_____MMM09">#REF!</definedName>
    <definedName name="_____MMM10">#REF!</definedName>
    <definedName name="_____MMM11">#REF!</definedName>
    <definedName name="_____MMM12">#REF!</definedName>
    <definedName name="_____MMM13">#REF!</definedName>
    <definedName name="_____MMM14">#REF!</definedName>
    <definedName name="_____MMM15">#REF!</definedName>
    <definedName name="_____MMM16">#REF!</definedName>
    <definedName name="_____MMM17">#REF!</definedName>
    <definedName name="_____MMM18">#REF!</definedName>
    <definedName name="_____MMM19">#REF!</definedName>
    <definedName name="_____MMM20">#REF!</definedName>
    <definedName name="_____MMM21">#REF!</definedName>
    <definedName name="_____MMM22">#REF!</definedName>
    <definedName name="_____MMM23">#REF!</definedName>
    <definedName name="_____MMM24">#REF!</definedName>
    <definedName name="_____MMM25">#REF!</definedName>
    <definedName name="_____MMM26">#REF!</definedName>
    <definedName name="_____MMM27">#REF!</definedName>
    <definedName name="_____MMM28">#REF!</definedName>
    <definedName name="_____MMM29">#REF!</definedName>
    <definedName name="_____MMM30">#REF!</definedName>
    <definedName name="_____MMM31">#REF!</definedName>
    <definedName name="_____MMM32">#REF!</definedName>
    <definedName name="_____MMM33">#REF!</definedName>
    <definedName name="_____MMM34">#REF!</definedName>
    <definedName name="_____MMM35">#REF!</definedName>
    <definedName name="_____MMM36">#REF!</definedName>
    <definedName name="_____MMM37">#REF!</definedName>
    <definedName name="_____MMM38">#REF!</definedName>
    <definedName name="_____MMM39">#REF!</definedName>
    <definedName name="_____MMM40">#REF!</definedName>
    <definedName name="_____MMM41">#REF!</definedName>
    <definedName name="_____MMM411">#REF!</definedName>
    <definedName name="_____MMM42">#REF!</definedName>
    <definedName name="_____MMM43">#REF!</definedName>
    <definedName name="_____MMM44">#REF!</definedName>
    <definedName name="_____MMM45">#REF!</definedName>
    <definedName name="_____MMM46">#REF!</definedName>
    <definedName name="_____MMM47">#REF!</definedName>
    <definedName name="_____MMM48">#REF!</definedName>
    <definedName name="_____MMM49">#REF!</definedName>
    <definedName name="_____MMM50">#REF!</definedName>
    <definedName name="_____MMM51">#REF!</definedName>
    <definedName name="_____MMM52">#REF!</definedName>
    <definedName name="_____MMM53">#REF!</definedName>
    <definedName name="_____MMM54">#REF!</definedName>
    <definedName name="_____pvc1">#REF!</definedName>
    <definedName name="_____pvc12">#REF!</definedName>
    <definedName name="_____pvc34">#REF!</definedName>
    <definedName name="_____pvc4">#REF!</definedName>
    <definedName name="____DIV1">#REF!</definedName>
    <definedName name="____DIV10">#REF!</definedName>
    <definedName name="____DIV11">#REF!</definedName>
    <definedName name="____DIV2">#REF!</definedName>
    <definedName name="____DIV3">#REF!</definedName>
    <definedName name="____DIV4">#REF!</definedName>
    <definedName name="____DIV5">#REF!</definedName>
    <definedName name="____DIV6">#REF!</definedName>
    <definedName name="____DIV7">#REF!</definedName>
    <definedName name="____DIV8">#REF!</definedName>
    <definedName name="____DIV9">#REF!</definedName>
    <definedName name="____HAL1">#REF!</definedName>
    <definedName name="____HAL2">#REF!</definedName>
    <definedName name="____HAL3">#REF!</definedName>
    <definedName name="____HAL4">#REF!</definedName>
    <definedName name="____HAL5">#REF!</definedName>
    <definedName name="____HAL6">#REF!</definedName>
    <definedName name="____HAL7">#REF!</definedName>
    <definedName name="____HAL8">#REF!</definedName>
    <definedName name="____LLL01">#REF!</definedName>
    <definedName name="____LLL02">#REF!</definedName>
    <definedName name="____LLL03">#REF!</definedName>
    <definedName name="____LLL04">#REF!</definedName>
    <definedName name="____LLL05">#REF!</definedName>
    <definedName name="____LLL06">#REF!</definedName>
    <definedName name="____LLL07">#REF!</definedName>
    <definedName name="____LLL08">#REF!</definedName>
    <definedName name="____LLL09">#REF!</definedName>
    <definedName name="____LLL10">#REF!</definedName>
    <definedName name="____LLL11">#REF!</definedName>
    <definedName name="____MMM01">#REF!</definedName>
    <definedName name="____MMM02">#REF!</definedName>
    <definedName name="____MMM03">#REF!</definedName>
    <definedName name="____MMM04">#REF!</definedName>
    <definedName name="____MMM05">#REF!</definedName>
    <definedName name="____MMM06">#REF!</definedName>
    <definedName name="____MMM07">#REF!</definedName>
    <definedName name="____MMM08">#REF!</definedName>
    <definedName name="____MMM09">#REF!</definedName>
    <definedName name="____MMM10">#REF!</definedName>
    <definedName name="____MMM11">#REF!</definedName>
    <definedName name="____MMM12">#REF!</definedName>
    <definedName name="____MMM13">#REF!</definedName>
    <definedName name="____MMM14">#REF!</definedName>
    <definedName name="____MMM15">#REF!</definedName>
    <definedName name="____MMM16">#REF!</definedName>
    <definedName name="____MMM17">#REF!</definedName>
    <definedName name="____MMM18">#REF!</definedName>
    <definedName name="____MMM19">#REF!</definedName>
    <definedName name="____MMM20">#REF!</definedName>
    <definedName name="____MMM21">#REF!</definedName>
    <definedName name="____MMM22">#REF!</definedName>
    <definedName name="____MMM23">#REF!</definedName>
    <definedName name="____MMM24">#REF!</definedName>
    <definedName name="____MMM25">#REF!</definedName>
    <definedName name="____MMM26">#REF!</definedName>
    <definedName name="____MMM27">#REF!</definedName>
    <definedName name="____MMM28">#REF!</definedName>
    <definedName name="____MMM29">#REF!</definedName>
    <definedName name="____MMM30">#REF!</definedName>
    <definedName name="____MMM31">#REF!</definedName>
    <definedName name="____MMM32">#REF!</definedName>
    <definedName name="____MMM33">#REF!</definedName>
    <definedName name="____MMM34">#REF!</definedName>
    <definedName name="____MMM35">#REF!</definedName>
    <definedName name="____MMM36">#REF!</definedName>
    <definedName name="____MMM37">#REF!</definedName>
    <definedName name="____MMM38">#REF!</definedName>
    <definedName name="____MMM39">#REF!</definedName>
    <definedName name="____MMM40">#REF!</definedName>
    <definedName name="____MMM41">#REF!</definedName>
    <definedName name="____MMM411">#REF!</definedName>
    <definedName name="____MMM42">#REF!</definedName>
    <definedName name="____MMM43">#REF!</definedName>
    <definedName name="____MMM44">#REF!</definedName>
    <definedName name="____MMM45">#REF!</definedName>
    <definedName name="____MMM46">#REF!</definedName>
    <definedName name="____MMM47">#REF!</definedName>
    <definedName name="____MMM48">#REF!</definedName>
    <definedName name="____MMM49">#REF!</definedName>
    <definedName name="____MMM50">#REF!</definedName>
    <definedName name="____MMM51">#REF!</definedName>
    <definedName name="____MMM52">#REF!</definedName>
    <definedName name="____MMM53">#REF!</definedName>
    <definedName name="____MMM54">#REF!</definedName>
    <definedName name="____pvc1">#REF!</definedName>
    <definedName name="____pvc12">#REF!</definedName>
    <definedName name="____pvc34">#REF!</definedName>
    <definedName name="____pvc4">#REF!</definedName>
    <definedName name="___DIV1">#REF!</definedName>
    <definedName name="___DIV10">#REF!</definedName>
    <definedName name="___DIV2">#REF!</definedName>
    <definedName name="___DIV3">#REF!</definedName>
    <definedName name="___DIV4">#REF!</definedName>
    <definedName name="___DIV5">#REF!</definedName>
    <definedName name="___DIV6">#REF!</definedName>
    <definedName name="___DIV7">#REF!</definedName>
    <definedName name="___DIV8">#REF!</definedName>
    <definedName name="___DIV9">#REF!</definedName>
    <definedName name="___HAL1">#REF!</definedName>
    <definedName name="___HAL2">#REF!</definedName>
    <definedName name="___HAL3">#REF!</definedName>
    <definedName name="___HAL4">#REF!</definedName>
    <definedName name="___HAL5">#REF!</definedName>
    <definedName name="___HAL6">#REF!</definedName>
    <definedName name="___HAL7">#REF!</definedName>
    <definedName name="___HAL8">#REF!</definedName>
    <definedName name="___LLL01">#REF!</definedName>
    <definedName name="___LLL02">#REF!</definedName>
    <definedName name="___LLL03">#REF!</definedName>
    <definedName name="___LLL04">#REF!</definedName>
    <definedName name="___LLL05">#REF!</definedName>
    <definedName name="___LLL06">#REF!</definedName>
    <definedName name="___LLL07">#REF!</definedName>
    <definedName name="___LLL08">#REF!</definedName>
    <definedName name="___LLL09">#REF!</definedName>
    <definedName name="___LLL10">#REF!</definedName>
    <definedName name="___LLL11">#REF!</definedName>
    <definedName name="___MMM01">#REF!</definedName>
    <definedName name="___MMM02">#REF!</definedName>
    <definedName name="___MMM03">#REF!</definedName>
    <definedName name="___MMM04">#REF!</definedName>
    <definedName name="___MMM05">#REF!</definedName>
    <definedName name="___MMM06">#REF!</definedName>
    <definedName name="___MMM07">#REF!</definedName>
    <definedName name="___MMM08">#REF!</definedName>
    <definedName name="___MMM09">#REF!</definedName>
    <definedName name="___MMM10">#REF!</definedName>
    <definedName name="___MMM11">#REF!</definedName>
    <definedName name="___MMM12">#REF!</definedName>
    <definedName name="___MMM13">#REF!</definedName>
    <definedName name="___MMM14">#REF!</definedName>
    <definedName name="___MMM15">#REF!</definedName>
    <definedName name="___MMM16">#REF!</definedName>
    <definedName name="___MMM17">#REF!</definedName>
    <definedName name="___MMM18">#REF!</definedName>
    <definedName name="___MMM19">#REF!</definedName>
    <definedName name="___MMM20">#REF!</definedName>
    <definedName name="___MMM21">#REF!</definedName>
    <definedName name="___MMM22">#REF!</definedName>
    <definedName name="___MMM23">#REF!</definedName>
    <definedName name="___MMM24">#REF!</definedName>
    <definedName name="___MMM25">#REF!</definedName>
    <definedName name="___MMM26">#REF!</definedName>
    <definedName name="___MMM27">#REF!</definedName>
    <definedName name="___MMM28">#REF!</definedName>
    <definedName name="___MMM29">#REF!</definedName>
    <definedName name="___MMM30">#REF!</definedName>
    <definedName name="___MMM31">#REF!</definedName>
    <definedName name="___MMM32">#REF!</definedName>
    <definedName name="___MMM33">#REF!</definedName>
    <definedName name="___MMM34">#REF!</definedName>
    <definedName name="___MMM35">#REF!</definedName>
    <definedName name="___MMM36">#REF!</definedName>
    <definedName name="___MMM37">#REF!</definedName>
    <definedName name="___MMM38">#REF!</definedName>
    <definedName name="___MMM39">#REF!</definedName>
    <definedName name="___MMM40">#REF!</definedName>
    <definedName name="___MMM41">#REF!</definedName>
    <definedName name="___MMM411">#REF!</definedName>
    <definedName name="___MMM42">#REF!</definedName>
    <definedName name="___MMM43">#REF!</definedName>
    <definedName name="___MMM44">#REF!</definedName>
    <definedName name="___MMM45">#REF!</definedName>
    <definedName name="___MMM46">#REF!</definedName>
    <definedName name="___MMM47">#REF!</definedName>
    <definedName name="___MMM48">#REF!</definedName>
    <definedName name="___MMM49">#REF!</definedName>
    <definedName name="___MMM50">#REF!</definedName>
    <definedName name="___MMM51">#REF!</definedName>
    <definedName name="___MMM52">#REF!</definedName>
    <definedName name="___MMM53">#REF!</definedName>
    <definedName name="___MMM54">#REF!</definedName>
    <definedName name="___pvc1">#REF!</definedName>
    <definedName name="___pvc12">#REF!</definedName>
    <definedName name="___pvc34">#REF!</definedName>
    <definedName name="___pvc4">#REF!</definedName>
    <definedName name="__123Graph_A">#REF!</definedName>
    <definedName name="__123Graph_B">#REF!</definedName>
    <definedName name="__123Graph_X">#REF!</definedName>
    <definedName name="__DIV1">#REF!</definedName>
    <definedName name="__DIV10">#REF!</definedName>
    <definedName name="__DIV11">#REF!</definedName>
    <definedName name="__DIV2">#REF!</definedName>
    <definedName name="__DIV3">#REF!</definedName>
    <definedName name="__DIV4">#REF!</definedName>
    <definedName name="__DIV5">#REF!</definedName>
    <definedName name="__DIV6">#REF!</definedName>
    <definedName name="__DIV7">#REF!</definedName>
    <definedName name="__DIV8">#REF!</definedName>
    <definedName name="__DIV9">#REF!</definedName>
    <definedName name="__HAL1">#REF!</definedName>
    <definedName name="__HAL2">#REF!</definedName>
    <definedName name="__HAL3">#REF!</definedName>
    <definedName name="__HAL4">#REF!</definedName>
    <definedName name="__HAL5">#REF!</definedName>
    <definedName name="__HAL6">#REF!</definedName>
    <definedName name="__HAL7">#REF!</definedName>
    <definedName name="__HAL8">#REF!</definedName>
    <definedName name="__LLL01">#REF!</definedName>
    <definedName name="__LLL02">#REF!</definedName>
    <definedName name="__LLL03">#REF!</definedName>
    <definedName name="__LLL04">#REF!</definedName>
    <definedName name="__LLL05">#REF!</definedName>
    <definedName name="__LLL06">#REF!</definedName>
    <definedName name="__LLL07">#REF!</definedName>
    <definedName name="__LLL08">#REF!</definedName>
    <definedName name="__LLL09">#REF!</definedName>
    <definedName name="__LLL10">#REF!</definedName>
    <definedName name="__LLL11">#REF!</definedName>
    <definedName name="__MMM01">#REF!</definedName>
    <definedName name="__MMM02">#REF!</definedName>
    <definedName name="__MMM03">#REF!</definedName>
    <definedName name="__MMM04">#REF!</definedName>
    <definedName name="__MMM05">#REF!</definedName>
    <definedName name="__MMM06">#REF!</definedName>
    <definedName name="__MMM07">#REF!</definedName>
    <definedName name="__MMM08">#REF!</definedName>
    <definedName name="__MMM09">#REF!</definedName>
    <definedName name="__MMM10">#REF!</definedName>
    <definedName name="__MMM11">#REF!</definedName>
    <definedName name="__MMM12">#REF!</definedName>
    <definedName name="__MMM13">#REF!</definedName>
    <definedName name="__MMM14">#REF!</definedName>
    <definedName name="__MMM15">#REF!</definedName>
    <definedName name="__MMM16">#REF!</definedName>
    <definedName name="__MMM17">#REF!</definedName>
    <definedName name="__MMM18">#REF!</definedName>
    <definedName name="__MMM19">#REF!</definedName>
    <definedName name="__MMM20">#REF!</definedName>
    <definedName name="__MMM21">#REF!</definedName>
    <definedName name="__MMM22">#REF!</definedName>
    <definedName name="__MMM23">#REF!</definedName>
    <definedName name="__MMM24">#REF!</definedName>
    <definedName name="__MMM25">#REF!</definedName>
    <definedName name="__MMM26">#REF!</definedName>
    <definedName name="__MMM27">#REF!</definedName>
    <definedName name="__MMM28">#REF!</definedName>
    <definedName name="__MMM29">#REF!</definedName>
    <definedName name="__MMM30">#REF!</definedName>
    <definedName name="__MMM31">#REF!</definedName>
    <definedName name="__MMM32">#REF!</definedName>
    <definedName name="__MMM33">#REF!</definedName>
    <definedName name="__MMM34">#REF!</definedName>
    <definedName name="__MMM35">#REF!</definedName>
    <definedName name="__MMM36">#REF!</definedName>
    <definedName name="__MMM37">#REF!</definedName>
    <definedName name="__MMM38">#REF!</definedName>
    <definedName name="__MMM39">#REF!</definedName>
    <definedName name="__MMM40">#REF!</definedName>
    <definedName name="__MMM41">#REF!</definedName>
    <definedName name="__MMM411">#REF!</definedName>
    <definedName name="__MMM42">#REF!</definedName>
    <definedName name="__MMM43">#REF!</definedName>
    <definedName name="__MMM44">#REF!</definedName>
    <definedName name="__MMM45">#REF!</definedName>
    <definedName name="__MMM46">#REF!</definedName>
    <definedName name="__MMM47">#REF!</definedName>
    <definedName name="__MMM48">#REF!</definedName>
    <definedName name="__MMM49">#REF!</definedName>
    <definedName name="__MMM50">#REF!</definedName>
    <definedName name="__MMM51">#REF!</definedName>
    <definedName name="__MMM52">#REF!</definedName>
    <definedName name="__MMM53">#REF!</definedName>
    <definedName name="__MMM54">#REF!</definedName>
    <definedName name="__pvc1">#REF!</definedName>
    <definedName name="__pvc12">#REF!</definedName>
    <definedName name="__pvc34">#REF!</definedName>
    <definedName name="__pvc4">#REF!</definedName>
    <definedName name="_2__123Graph_ACHART_1">#REF!</definedName>
    <definedName name="_4__123Graph_XCHART_1">#REF!</definedName>
    <definedName name="_DIV1">#REF!</definedName>
    <definedName name="_DIV10">#REF!</definedName>
    <definedName name="_DIV11">#REF!</definedName>
    <definedName name="_DIV2">#REF!</definedName>
    <definedName name="_DIV3">#REF!</definedName>
    <definedName name="_DIV4">#REF!</definedName>
    <definedName name="_DIV5">#REF!</definedName>
    <definedName name="_DIV6">#REF!</definedName>
    <definedName name="_DIV7">#REF!</definedName>
    <definedName name="_DIV8">#REF!</definedName>
    <definedName name="_DIV9">#REF!</definedName>
    <definedName name="_Fill">#REF!</definedName>
    <definedName name="_HAL1">#REF!</definedName>
    <definedName name="_HAL2">#REF!</definedName>
    <definedName name="_HAL3">#REF!</definedName>
    <definedName name="_HAL4">#REF!</definedName>
    <definedName name="_HAL5">#REF!</definedName>
    <definedName name="_HAL6">#REF!</definedName>
    <definedName name="_HAL7">#REF!</definedName>
    <definedName name="_HAL8">#REF!</definedName>
    <definedName name="_LLL01">#REF!</definedName>
    <definedName name="_LLL02">#REF!</definedName>
    <definedName name="_LLL03">#REF!</definedName>
    <definedName name="_LLL04">#REF!</definedName>
    <definedName name="_LLL05">#REF!</definedName>
    <definedName name="_LLL06">#REF!</definedName>
    <definedName name="_LLL07">#REF!</definedName>
    <definedName name="_LLL08">#REF!</definedName>
    <definedName name="_LLL09">#REF!</definedName>
    <definedName name="_LLL10">#REF!</definedName>
    <definedName name="_LLL11">#REF!</definedName>
    <definedName name="_MMM01">#REF!</definedName>
    <definedName name="_MMM02">#REF!</definedName>
    <definedName name="_MMM03">#REF!</definedName>
    <definedName name="_MMM04">#REF!</definedName>
    <definedName name="_MMM05">#REF!</definedName>
    <definedName name="_MMM06">#REF!</definedName>
    <definedName name="_MMM07">#REF!</definedName>
    <definedName name="_MMM08">#REF!</definedName>
    <definedName name="_MMM09">#REF!</definedName>
    <definedName name="_MMM10">#REF!</definedName>
    <definedName name="_MMM11">#REF!</definedName>
    <definedName name="_MMM12">#REF!</definedName>
    <definedName name="_MMM13">#REF!</definedName>
    <definedName name="_MMM14">#REF!</definedName>
    <definedName name="_MMM15">#REF!</definedName>
    <definedName name="_MMM16">#REF!</definedName>
    <definedName name="_MMM17">#REF!</definedName>
    <definedName name="_MMM18">#REF!</definedName>
    <definedName name="_MMM19">#REF!</definedName>
    <definedName name="_MMM20">#REF!</definedName>
    <definedName name="_MMM21">#REF!</definedName>
    <definedName name="_MMM22">#REF!</definedName>
    <definedName name="_MMM23">#REF!</definedName>
    <definedName name="_MMM24">#REF!</definedName>
    <definedName name="_MMM25">#REF!</definedName>
    <definedName name="_MMM26">#REF!</definedName>
    <definedName name="_MMM27">#REF!</definedName>
    <definedName name="_MMM28">#REF!</definedName>
    <definedName name="_MMM29">#REF!</definedName>
    <definedName name="_MMM30">#REF!</definedName>
    <definedName name="_MMM31">#REF!</definedName>
    <definedName name="_MMM32">#REF!</definedName>
    <definedName name="_MMM33">#REF!</definedName>
    <definedName name="_MMM34">#REF!</definedName>
    <definedName name="_MMM35">#REF!</definedName>
    <definedName name="_MMM36">#REF!</definedName>
    <definedName name="_MMM37">#REF!</definedName>
    <definedName name="_MMM38">#REF!</definedName>
    <definedName name="_MMM39">#REF!</definedName>
    <definedName name="_MMM40">#REF!</definedName>
    <definedName name="_MMM41">#REF!</definedName>
    <definedName name="_MMM411">#REF!</definedName>
    <definedName name="_MMM42">#REF!</definedName>
    <definedName name="_MMM43">#REF!</definedName>
    <definedName name="_MMM44">#REF!</definedName>
    <definedName name="_MMM45">#REF!</definedName>
    <definedName name="_MMM46">#REF!</definedName>
    <definedName name="_MMM47">#REF!</definedName>
    <definedName name="_MMM48">#REF!</definedName>
    <definedName name="_MMM49">#REF!</definedName>
    <definedName name="_MMM50">#REF!</definedName>
    <definedName name="_MMM51">#REF!</definedName>
    <definedName name="_MMM52">#REF!</definedName>
    <definedName name="_MMM53">#REF!</definedName>
    <definedName name="_MMM54">#REF!</definedName>
    <definedName name="_pvc1">#REF!</definedName>
    <definedName name="_pvc12">#REF!</definedName>
    <definedName name="_pvc34">#REF!</definedName>
    <definedName name="_pvc4">#REF!</definedName>
    <definedName name="ABC">#REF!</definedName>
    <definedName name="accpipagalv">#REF!</definedName>
    <definedName name="ACEH">#REF!</definedName>
    <definedName name="AGREGAT">#REF!</definedName>
    <definedName name="AGREGATC">#REF!</definedName>
    <definedName name="Analisa101A">#REF!</definedName>
    <definedName name="Analisa101B">#REF!</definedName>
    <definedName name="Analisa101C">#REF!</definedName>
    <definedName name="Analisa101D">#REF!</definedName>
    <definedName name="Analisa101E">#REF!</definedName>
    <definedName name="Analisa321">#REF!</definedName>
    <definedName name="Analisa511">#REF!</definedName>
    <definedName name="Analisa512">#REF!</definedName>
    <definedName name="Analisa55">#REF!</definedName>
    <definedName name="Analisa611">#REF!</definedName>
    <definedName name="Analisa612">#REF!</definedName>
    <definedName name="Analisa631">#REF!</definedName>
    <definedName name="Analisa633">#REF!</definedName>
    <definedName name="Analisa634">#REF!</definedName>
    <definedName name="Analisa661">#REF!</definedName>
    <definedName name="Analisa70105">#REF!</definedName>
    <definedName name="Analisa70107">#REF!</definedName>
    <definedName name="Analisa70108">#REF!</definedName>
    <definedName name="Analisa70301">#REF!</definedName>
    <definedName name="Analisa70608">#REF!</definedName>
    <definedName name="Analisa70614">#REF!</definedName>
    <definedName name="Analisa70702">#REF!</definedName>
    <definedName name="Analisa70703">#REF!</definedName>
    <definedName name="Analisa70706">#REF!</definedName>
    <definedName name="Analisa70707">#REF!</definedName>
    <definedName name="Analisa709">#REF!</definedName>
    <definedName name="Analisa71003">#REF!</definedName>
    <definedName name="Analisa71106">#REF!</definedName>
    <definedName name="Analisa71202">#REF!</definedName>
    <definedName name="Analisa713">#REF!</definedName>
    <definedName name="Analisa71511">#REF!</definedName>
    <definedName name="Analisa8405">#REF!</definedName>
    <definedName name="ASPAL">#REF!</definedName>
    <definedName name="asphaltfiniseher">#REF!</definedName>
    <definedName name="asphaltfinisher">#REF!</definedName>
    <definedName name="asphaltmixingplant">#REF!</definedName>
    <definedName name="BAHU">#REF!</definedName>
    <definedName name="bajaringan">#REF!</definedName>
    <definedName name="bajatulangan">#REF!</definedName>
    <definedName name="BALI">#REF!</definedName>
    <definedName name="bambu">#REF!</definedName>
    <definedName name="BANGKA_BELITUNG">#REF!</definedName>
    <definedName name="BANTEN">#REF!</definedName>
    <definedName name="batualam">#REF!</definedName>
    <definedName name="batutempel">#REF!</definedName>
    <definedName name="bbb">#REF!</definedName>
    <definedName name="BENGKULU">#REF!</definedName>
    <definedName name="besibetonulir">#REF!</definedName>
    <definedName name="bilalang">#REF!</definedName>
    <definedName name="BPS">#REF!</definedName>
    <definedName name="budi">#REF!</definedName>
    <definedName name="bulldozer">#REF!</definedName>
    <definedName name="catmenieseng">#REF!</definedName>
    <definedName name="chipping">#REF!</definedName>
    <definedName name="compressor">#REF!</definedName>
    <definedName name="concretemixer">#REF!</definedName>
    <definedName name="concretevibrator">#REF!</definedName>
    <definedName name="Cv">#REF!</definedName>
    <definedName name="cvb">#REF!</definedName>
    <definedName name="dasar">#REF!</definedName>
    <definedName name="data_DPPLaporan">#REF!</definedName>
    <definedName name="data_lahansertifikat">#REF!</definedName>
    <definedName name="DAYWORKS">#REF!</definedName>
    <definedName name="DI._YOGYAKARTA">#REF!</definedName>
    <definedName name="direktur">#REF!</definedName>
    <definedName name="DKI_JAKARTA">#REF!</definedName>
    <definedName name="dolken">#REF!</definedName>
    <definedName name="DRAINASE">#REF!</definedName>
    <definedName name="dsgf">#REF!</definedName>
    <definedName name="Excel_BuiltIn_Print_Titles_2">#REF!</definedName>
    <definedName name="Excel_BuiltIn_Print_Titles_3">#REF!</definedName>
    <definedName name="Excel_BuiltIn_Print_Titles_5">#REF!</definedName>
    <definedName name="expanyolet">#REF!</definedName>
    <definedName name="Fak">#REF!</definedName>
    <definedName name="Faktor">#REF!</definedName>
    <definedName name="Faktorial">#REF!</definedName>
    <definedName name="Farmasi">#REF!</definedName>
    <definedName name="filler">#REF!</definedName>
    <definedName name="filterplastik">#REF!</definedName>
    <definedName name="floordrain">#REF!</definedName>
    <definedName name="floordrainplastik">#REF!</definedName>
    <definedName name="form">#REF!</definedName>
    <definedName name="FORM21">#REF!</definedName>
    <definedName name="FORM22E">#REF!</definedName>
    <definedName name="FORM22L">#REF!</definedName>
    <definedName name="FORM231">#REF!</definedName>
    <definedName name="FORM232">#REF!</definedName>
    <definedName name="FORM233">#REF!</definedName>
    <definedName name="FORM234">#REF!</definedName>
    <definedName name="FORM241">#REF!</definedName>
    <definedName name="FORM242">#REF!</definedName>
    <definedName name="FORM243">#REF!</definedName>
    <definedName name="FORM311">#REF!</definedName>
    <definedName name="FORM312">#REF!</definedName>
    <definedName name="FORM313">#REF!</definedName>
    <definedName name="FORM314">#REF!</definedName>
    <definedName name="FORM315">#REF!</definedName>
    <definedName name="FORM321">#REF!</definedName>
    <definedName name="FORM322">#REF!</definedName>
    <definedName name="FORM323">#REF!</definedName>
    <definedName name="FORM323L">#REF!</definedName>
    <definedName name="FORM33">#REF!</definedName>
    <definedName name="FORM421">#REF!</definedName>
    <definedName name="FORM422">#REF!</definedName>
    <definedName name="FORM423">#REF!</definedName>
    <definedName name="FORM424">#REF!</definedName>
    <definedName name="FORM425">#REF!</definedName>
    <definedName name="FORM426">#REF!</definedName>
    <definedName name="FORM427">#REF!</definedName>
    <definedName name="FORM511">#REF!</definedName>
    <definedName name="FORM512">#REF!</definedName>
    <definedName name="FORM521">#REF!</definedName>
    <definedName name="FORM522">#REF!</definedName>
    <definedName name="FORM541">#REF!</definedName>
    <definedName name="FORM542">#REF!</definedName>
    <definedName name="FORM611">#REF!</definedName>
    <definedName name="FORM612">#REF!</definedName>
    <definedName name="FORM621">#REF!</definedName>
    <definedName name="FORM622">#REF!</definedName>
    <definedName name="FORM623">#REF!</definedName>
    <definedName name="FORM631">#REF!</definedName>
    <definedName name="FORM632">#REF!</definedName>
    <definedName name="FORM633">#REF!</definedName>
    <definedName name="FORM634">#REF!</definedName>
    <definedName name="FORM635">#REF!</definedName>
    <definedName name="FORM635A">#REF!</definedName>
    <definedName name="FORM636">#REF!</definedName>
    <definedName name="FORM641L">#REF!</definedName>
    <definedName name="FORM642">#REF!</definedName>
    <definedName name="FORM651">#REF!</definedName>
    <definedName name="FORM66">#REF!</definedName>
    <definedName name="FORM7101">#REF!</definedName>
    <definedName name="FORM7102">#REF!</definedName>
    <definedName name="FORM7103">#REF!</definedName>
    <definedName name="FORM712">#REF!</definedName>
    <definedName name="FORM713">#REF!</definedName>
    <definedName name="FORM715">#REF!</definedName>
    <definedName name="FORM716">#REF!</definedName>
    <definedName name="FORM717">#REF!</definedName>
    <definedName name="FORM718">#REF!</definedName>
    <definedName name="FORM73PL">#REF!</definedName>
    <definedName name="FORM73UL">#REF!</definedName>
    <definedName name="FORM751">#REF!</definedName>
    <definedName name="FORM752">#REF!</definedName>
    <definedName name="FORM7611">#REF!</definedName>
    <definedName name="FORM7612">#REF!</definedName>
    <definedName name="FORM7613">#REF!</definedName>
    <definedName name="FORM7614">#REF!</definedName>
    <definedName name="FORM7615">#REF!</definedName>
    <definedName name="FORM7616">#REF!</definedName>
    <definedName name="FORM7617">#REF!</definedName>
    <definedName name="FORM7618">#REF!</definedName>
    <definedName name="FORM7619">#REF!</definedName>
    <definedName name="FORM7620">#REF!</definedName>
    <definedName name="FORM7621">#REF!</definedName>
    <definedName name="FORM7625">#REF!</definedName>
    <definedName name="FORM7626">#REF!</definedName>
    <definedName name="FORM767">#REF!</definedName>
    <definedName name="FORM768">#REF!</definedName>
    <definedName name="FORM769">#REF!</definedName>
    <definedName name="FORM76X">#REF!</definedName>
    <definedName name="FORM771">#REF!</definedName>
    <definedName name="FORM775">#REF!</definedName>
    <definedName name="FORM79">#REF!</definedName>
    <definedName name="FORM79L">#REF!</definedName>
    <definedName name="FORM910">#REF!</definedName>
    <definedName name="FORM911">#REF!</definedName>
    <definedName name="FORM912">#REF!</definedName>
    <definedName name="FORM913">#REF!</definedName>
    <definedName name="FORM914">#REF!</definedName>
    <definedName name="FORM915">#REF!</definedName>
    <definedName name="FORM916">#REF!</definedName>
    <definedName name="FORM917">#REF!</definedName>
    <definedName name="FORM918">#REF!</definedName>
    <definedName name="FORM919">#REF!</definedName>
    <definedName name="FORM94">#REF!</definedName>
    <definedName name="FORM95">#REF!</definedName>
    <definedName name="FORM96">#REF!</definedName>
    <definedName name="FORM97">#REF!</definedName>
    <definedName name="FORM98">#REF!</definedName>
    <definedName name="FORM99">#REF!</definedName>
    <definedName name="FORMGEOTEKSTIL">#REF!</definedName>
    <definedName name="FORMLatasirK">#REF!</definedName>
    <definedName name="FORMLatasirKL">#REF!</definedName>
    <definedName name="fulvimixer">#REF!</definedName>
    <definedName name="generatorset">#REF!</definedName>
    <definedName name="gentengsakuraroof">#REF!</definedName>
    <definedName name="gentengsuryaroof">#REF!</definedName>
    <definedName name="gipsum">#REF!</definedName>
    <definedName name="GORONTALO">#REF!</definedName>
    <definedName name="ii">#REF!</definedName>
    <definedName name="iii">#REF!</definedName>
    <definedName name="ijuk">#REF!</definedName>
    <definedName name="iv">#REF!</definedName>
    <definedName name="ix">#REF!</definedName>
    <definedName name="jackhammer">#REF!</definedName>
    <definedName name="JADWAL_BAR">#REF!</definedName>
    <definedName name="JADWAL_S">#REF!</definedName>
    <definedName name="JAMBI">#REF!</definedName>
    <definedName name="JAWA_BARAT">#REF!</definedName>
    <definedName name="JAWA_TENGAH">#REF!</definedName>
    <definedName name="JAWA_TIMUR">#REF!</definedName>
    <definedName name="JL_NAS">#REF!</definedName>
    <definedName name="JPEMBA">#REF!</definedName>
    <definedName name="JPENING">#REF!</definedName>
    <definedName name="KALIMANTAN_BARAT">#REF!</definedName>
    <definedName name="KALIMANTAN_SELATAN">#REF!</definedName>
    <definedName name="KALIMANTAN_TENGAH">#REF!</definedName>
    <definedName name="KALIMANTAN_TIMUR">#REF!</definedName>
    <definedName name="KALIMANTAN_UTARA">#REF!</definedName>
    <definedName name="kawatbronjong">#REF!</definedName>
    <definedName name="kayubakar">#REF!</definedName>
    <definedName name="kayubesi">#REF!</definedName>
    <definedName name="kayukelasiii">#REF!</definedName>
    <definedName name="kayuklasiii57">#REF!</definedName>
    <definedName name="kayuklsii57">#REF!</definedName>
    <definedName name="kayuprofilsp1">#REF!</definedName>
    <definedName name="kayuprofilsp7">#REF!</definedName>
    <definedName name="KEPULAUAN_RIAU">#REF!</definedName>
    <definedName name="kloset">#REF!</definedName>
    <definedName name="klosetduduk">#REF!</definedName>
    <definedName name="klosettoto">#REF!</definedName>
    <definedName name="kranair">#REF!</definedName>
    <definedName name="KUANTITAS">#REF!</definedName>
    <definedName name="kuncisedang">#REF!</definedName>
    <definedName name="Kurs">#REF!</definedName>
    <definedName name="kyklasii35">#REF!</definedName>
    <definedName name="LAINLAIN">#REF!</definedName>
    <definedName name="LAMPUNG">#REF!</definedName>
    <definedName name="lampupijar">#REF!</definedName>
    <definedName name="lamputl">#REF!</definedName>
    <definedName name="lampuxl">#REF!</definedName>
    <definedName name="lembarsering">#REF!</definedName>
    <definedName name="lemgipsum">#REF!</definedName>
    <definedName name="lemkayu">#REF!</definedName>
    <definedName name="listplafond">#REF!</definedName>
    <definedName name="MALUKU">#REF!</definedName>
    <definedName name="MALUKU_UTARA">#REF!</definedName>
    <definedName name="MASTER">#REF!</definedName>
    <definedName name="MATERIAL">#REF!</definedName>
    <definedName name="MENUBOQ">#REF!</definedName>
    <definedName name="MINOR">#REF!</definedName>
    <definedName name="minyaktanah">#REF!</definedName>
    <definedName name="MMM17A">#REF!</definedName>
    <definedName name="MMM35A">#REF!</definedName>
    <definedName name="MOBILISASI">#REF!</definedName>
    <definedName name="nokgentangsuryaroof">#REF!</definedName>
    <definedName name="nokgenteng">#REF!</definedName>
    <definedName name="NUSA_TENGGARA_BARAT">#REF!</definedName>
    <definedName name="NUSA_TENGGARA_TIMUR">#REF!</definedName>
    <definedName name="pakugenteng">#REF!</definedName>
    <definedName name="pakugipsum">#REF!</definedName>
    <definedName name="panelgipsum">#REF!</definedName>
    <definedName name="papanlinggua">#REF!</definedName>
    <definedName name="PAPUA">#REF!</definedName>
    <definedName name="PAPUA_BARAT">#REF!</definedName>
    <definedName name="penguk2">#REF!</definedName>
    <definedName name="pintufiber">#REF!</definedName>
    <definedName name="pipabajabergelombang">#REF!</definedName>
    <definedName name="pipagalv">#REF!</definedName>
    <definedName name="pipagalv112m1">#REF!</definedName>
    <definedName name="pipagalv1m1">#REF!</definedName>
    <definedName name="pipagalv34m1">#REF!</definedName>
    <definedName name="pipagalv4m1">#REF!</definedName>
    <definedName name="pipagalvm1">#REF!</definedName>
    <definedName name="pipaporous">#REF!</definedName>
    <definedName name="pipapvc12">#REF!</definedName>
    <definedName name="plamur">#REF!</definedName>
    <definedName name="plkywood">#REF!</definedName>
    <definedName name="plywood">#REF!</definedName>
    <definedName name="pompaair">#REF!</definedName>
    <definedName name="_xlnm.Print_Area" localSheetId="4">'Keamanan 16'!$B$2:$O$71</definedName>
    <definedName name="_xlnm.Print_Area" localSheetId="8">'Kuliner 24'!$B$2:$O$72</definedName>
    <definedName name="_xlnm.Print_Area" localSheetId="2">'Mitigasi 16'!$B$2:$O$70</definedName>
    <definedName name="_xlnm.Print_Area" localSheetId="3">'Pendamping Bisnis 24'!$A$2:$O$73</definedName>
    <definedName name="_xlnm.Print_Area" localSheetId="6">'Pendamping Desa 26'!$B$2:$O$73</definedName>
    <definedName name="_xlnm.Print_Area" localSheetId="7">'Pendamping Homestay 25'!$B$2:$O$73</definedName>
    <definedName name="_xlnm.Print_Area" localSheetId="10">REKAP!$B$13:$V$65</definedName>
    <definedName name="_xlnm.Print_Area" localSheetId="0">RK!$B$2:$L$35</definedName>
    <definedName name="_xlnm.Print_Area" localSheetId="1">'Sampah 24'!$B$2:$O$72</definedName>
    <definedName name="PRINT_AREA_MI">#REF!</definedName>
    <definedName name="_xlnm.Print_Titles" localSheetId="4">'Keamanan 16'!$13:$14</definedName>
    <definedName name="_xlnm.Print_Titles" localSheetId="8">'Kuliner 24'!$13:$14</definedName>
    <definedName name="_xlnm.Print_Titles" localSheetId="2">'Mitigasi 16'!$13:$14</definedName>
    <definedName name="_xlnm.Print_Titles" localSheetId="3">'Pendamping Bisnis 24'!$13:$14</definedName>
    <definedName name="_xlnm.Print_Titles" localSheetId="6">'Pendamping Desa 26'!$13:$14</definedName>
    <definedName name="_xlnm.Print_Titles" localSheetId="7">'Pendamping Homestay 25'!$13:$14</definedName>
    <definedName name="_xlnm.Print_Titles" localSheetId="1">'Sampah 24'!$13:$14</definedName>
    <definedName name="profilgipsum12cm">#REF!</definedName>
    <definedName name="profilgipsum17cm">#REF!</definedName>
    <definedName name="profilgipsum3cm">#REF!</definedName>
    <definedName name="Provinsi">#REF!</definedName>
    <definedName name="Provinsi2">#REF!</definedName>
    <definedName name="RIAU">#REF!</definedName>
    <definedName name="RUTIN">#REF!</definedName>
    <definedName name="sekring">#REF!</definedName>
    <definedName name="sengplatbjls30">#REF!</definedName>
    <definedName name="sirtu">#REF!</definedName>
    <definedName name="SLH">#REF!</definedName>
    <definedName name="SPEMBA">#REF!</definedName>
    <definedName name="SPENING">#REF!</definedName>
    <definedName name="SREHAB">#REF!</definedName>
    <definedName name="stamper">#REF!</definedName>
    <definedName name="Status">#REF!</definedName>
    <definedName name="STRUKTUR">#REF!</definedName>
    <definedName name="SULAWESI_BARAT">#REF!</definedName>
    <definedName name="SULAWESI_SELATAN">#REF!</definedName>
    <definedName name="SULAWESI_TENGAH">#REF!</definedName>
    <definedName name="SULAWESI_TENGGARA">#REF!</definedName>
    <definedName name="SULAWESI_UTARA">#REF!</definedName>
    <definedName name="SUMATERA_BARAT">#REF!</definedName>
    <definedName name="SUMATERA_SELATAN">#REF!</definedName>
    <definedName name="SUMATERA_UTARA">#REF!</definedName>
    <definedName name="taliijuk">#REF!</definedName>
    <definedName name="TANAH">#REF!</definedName>
    <definedName name="tanahbiasa">#REF!</definedName>
    <definedName name="tasirtu">#REF!</definedName>
    <definedName name="tegel20x20">#REF!</definedName>
    <definedName name="tegel20x25">#REF!</definedName>
    <definedName name="tegel40x40">#REF!</definedName>
    <definedName name="tegelkeramik20x25">#REF!</definedName>
    <definedName name="tegelkeramik30x30">#REF!</definedName>
    <definedName name="tegelkeramik30x30warna">#REF!</definedName>
    <definedName name="tegelkeramik40x40">#REF!</definedName>
    <definedName name="tegelkeramik40x40warna">#REF!</definedName>
    <definedName name="tegelplint">#REF!</definedName>
    <definedName name="tegelplint10x30">#REF!</definedName>
    <definedName name="tegelplint10x30warna">#REF!</definedName>
    <definedName name="tegelplint10x40warna">#REF!</definedName>
    <definedName name="tegelwafel">#REF!</definedName>
    <definedName name="tyreroller">#REF!</definedName>
    <definedName name="UPAH">#REF!</definedName>
    <definedName name="URAIAN234">#REF!</definedName>
    <definedName name="URAIAN234L">#REF!</definedName>
    <definedName name="URAIAN241">#REF!</definedName>
    <definedName name="URAIAN242">#REF!</definedName>
    <definedName name="URAIAN243">#REF!</definedName>
    <definedName name="URAIAN323L">#REF!</definedName>
    <definedName name="URAIAN542">#REF!</definedName>
    <definedName name="URAIAN611">#REF!</definedName>
    <definedName name="URAIAN612">#REF!</definedName>
    <definedName name="URAIAN621">#REF!</definedName>
    <definedName name="URAIAN622">#REF!</definedName>
    <definedName name="URAIAN623">#REF!</definedName>
    <definedName name="URAIAN631">#REF!</definedName>
    <definedName name="URAIAN632">#REF!</definedName>
    <definedName name="URAIAN633">#REF!</definedName>
    <definedName name="URAIAN634">#REF!</definedName>
    <definedName name="URAIAN635">#REF!</definedName>
    <definedName name="URAIAN635A">#REF!</definedName>
    <definedName name="URAIAN636">#REF!</definedName>
    <definedName name="URAIAN641L">#REF!</definedName>
    <definedName name="URAIAN642">#REF!</definedName>
    <definedName name="URAIAN651">#REF!</definedName>
    <definedName name="URAIAN66">#REF!</definedName>
    <definedName name="URAIAN712">#REF!</definedName>
    <definedName name="URAIAN73UL">#REF!</definedName>
    <definedName name="URAIAN7612">#REF!</definedName>
    <definedName name="URAIAN7613">#REF!</definedName>
    <definedName name="URAIAN7615">#REF!</definedName>
    <definedName name="URAIAN7616">#REF!</definedName>
    <definedName name="URAIAN910">#REF!</definedName>
    <definedName name="URAIAN911">#REF!</definedName>
    <definedName name="URAIAN912">#REF!</definedName>
    <definedName name="URAIAN913">#REF!</definedName>
    <definedName name="URAIAN914">#REF!</definedName>
    <definedName name="URAIAN915">#REF!</definedName>
    <definedName name="URAIAN916">#REF!</definedName>
    <definedName name="URAIAN917">#REF!</definedName>
    <definedName name="URAIAN918">#REF!</definedName>
    <definedName name="URAIAN919">#REF!</definedName>
    <definedName name="URAIAN94">#REF!</definedName>
    <definedName name="URAIAN95">#REF!</definedName>
    <definedName name="URAIAN96">#REF!</definedName>
    <definedName name="URAIAN97">#REF!</definedName>
    <definedName name="URAIAN98">#REF!</definedName>
    <definedName name="URAIAN99">#REF!</definedName>
    <definedName name="URAIANGEOTEKSTIL">#REF!</definedName>
    <definedName name="URAIANLatasirK">#REF!</definedName>
    <definedName name="URAIANLatasirKL">#REF!</definedName>
    <definedName name="urinoir">#REF!</definedName>
    <definedName name="uruganporous">#REF!</definedName>
    <definedName name="UTAMA">#REF!</definedName>
    <definedName name="V_DTP">#REF!</definedName>
    <definedName name="V_DTP3">#REF!</definedName>
    <definedName name="V_KodeKab">#REF!</definedName>
    <definedName name="V_Prov">#REF!</definedName>
    <definedName name="V_TKG">#REF!</definedName>
    <definedName name="V_TKG3">#REF!</definedName>
    <definedName name="v_TPG3">#REF!</definedName>
    <definedName name="vi">#REF!</definedName>
    <definedName name="viii">#REF!</definedName>
    <definedName name="wastafel">#REF!</definedName>
    <definedName name="wastafeltoto">#REF!</definedName>
    <definedName name="yusuf">#REF!</definedName>
    <definedName name="yuy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8" l="1"/>
  <c r="P30" i="12"/>
  <c r="Q31" i="12"/>
  <c r="P32" i="12"/>
  <c r="P33" i="12"/>
  <c r="P31" i="12"/>
  <c r="Q33" i="10"/>
  <c r="P34" i="10"/>
  <c r="P35" i="10"/>
  <c r="P33" i="10"/>
  <c r="Q31" i="2"/>
  <c r="P32" i="2"/>
  <c r="P33" i="2"/>
  <c r="P31" i="2"/>
  <c r="Q33" i="4"/>
  <c r="P34" i="4"/>
  <c r="P35" i="4"/>
  <c r="P33" i="4"/>
  <c r="Q29" i="4"/>
  <c r="P30" i="4"/>
  <c r="P31" i="4"/>
  <c r="P29" i="4"/>
  <c r="Q29" i="10"/>
  <c r="P30" i="10"/>
  <c r="P31" i="10"/>
  <c r="P29" i="10"/>
  <c r="P29" i="2"/>
  <c r="P46" i="2"/>
  <c r="P45" i="2"/>
  <c r="P45" i="10"/>
  <c r="P44" i="10"/>
  <c r="P43" i="12"/>
  <c r="P42" i="12"/>
  <c r="P45" i="4"/>
  <c r="P44" i="4"/>
  <c r="T62" i="15"/>
  <c r="O62" i="15"/>
  <c r="O61" i="15" s="1"/>
  <c r="O60" i="15"/>
  <c r="O59" i="15"/>
  <c r="O58" i="15"/>
  <c r="O57" i="15"/>
  <c r="O56" i="15"/>
  <c r="O54" i="15"/>
  <c r="O53" i="15"/>
  <c r="O52" i="15"/>
  <c r="O51" i="15"/>
  <c r="O50" i="15"/>
  <c r="O49" i="15"/>
  <c r="O48" i="15"/>
  <c r="O47" i="15" s="1"/>
  <c r="O44" i="15"/>
  <c r="O43" i="15"/>
  <c r="O42" i="15"/>
  <c r="O41" i="15"/>
  <c r="E40" i="15"/>
  <c r="O40" i="15" s="1"/>
  <c r="O39" i="15"/>
  <c r="O37" i="15"/>
  <c r="O36" i="15"/>
  <c r="O35" i="15"/>
  <c r="O34" i="15"/>
  <c r="O33" i="15"/>
  <c r="O32" i="15"/>
  <c r="O28" i="15" s="1"/>
  <c r="O29" i="15"/>
  <c r="O26" i="15"/>
  <c r="O25" i="15"/>
  <c r="N24" i="15"/>
  <c r="O24" i="15" s="1"/>
  <c r="O23" i="15"/>
  <c r="E21" i="15"/>
  <c r="O21" i="15" s="1"/>
  <c r="O20" i="15"/>
  <c r="E19" i="15"/>
  <c r="O19" i="15" s="1"/>
  <c r="E18" i="15"/>
  <c r="O18" i="15" s="1"/>
  <c r="O38" i="15" l="1"/>
  <c r="O55" i="15"/>
  <c r="O27" i="15"/>
  <c r="O15" i="15"/>
  <c r="E38" i="1"/>
  <c r="P58" i="10"/>
  <c r="O58" i="4"/>
  <c r="O67" i="15" l="1"/>
  <c r="E40" i="4"/>
  <c r="F10" i="15" l="1"/>
  <c r="O69" i="15"/>
  <c r="O59" i="4"/>
  <c r="O48" i="4"/>
  <c r="E40" i="10"/>
  <c r="O58" i="10"/>
  <c r="O47" i="10"/>
  <c r="O46" i="4"/>
  <c r="O49" i="9"/>
  <c r="O47" i="9"/>
  <c r="O49" i="2"/>
  <c r="O47" i="2"/>
  <c r="O44" i="12"/>
  <c r="O46" i="12"/>
  <c r="O57" i="10" l="1"/>
  <c r="O46" i="1"/>
  <c r="O44" i="1"/>
  <c r="O46" i="8"/>
  <c r="O44" i="8"/>
  <c r="R38" i="13" l="1"/>
  <c r="O39" i="13"/>
  <c r="P62" i="13" l="1"/>
  <c r="Q62" i="13"/>
  <c r="R62" i="13"/>
  <c r="S62" i="13"/>
  <c r="T62" i="13"/>
  <c r="U62" i="13"/>
  <c r="V35" i="13"/>
  <c r="V36" i="13"/>
  <c r="Q28" i="13"/>
  <c r="Q27" i="13" s="1"/>
  <c r="Q65" i="13" s="1"/>
  <c r="R28" i="13"/>
  <c r="S28" i="13"/>
  <c r="T28" i="13"/>
  <c r="U28" i="13"/>
  <c r="P28" i="13"/>
  <c r="V16" i="13"/>
  <c r="V17" i="13"/>
  <c r="V22" i="13"/>
  <c r="V39" i="13"/>
  <c r="V42" i="13"/>
  <c r="V43" i="13"/>
  <c r="V44" i="13"/>
  <c r="T38" i="13"/>
  <c r="P38" i="13"/>
  <c r="Q38" i="13"/>
  <c r="S38" i="13"/>
  <c r="U38" i="13"/>
  <c r="O64" i="13"/>
  <c r="V64" i="13" s="1"/>
  <c r="O63" i="13"/>
  <c r="O61" i="13"/>
  <c r="V61" i="13" s="1"/>
  <c r="O60" i="13"/>
  <c r="V60" i="13" s="1"/>
  <c r="O59" i="13"/>
  <c r="V59" i="13" s="1"/>
  <c r="O58" i="13"/>
  <c r="V58" i="13" s="1"/>
  <c r="O57" i="13"/>
  <c r="V57" i="13" s="1"/>
  <c r="O56" i="13"/>
  <c r="V56" i="13" s="1"/>
  <c r="O55" i="13"/>
  <c r="V55" i="13" s="1"/>
  <c r="O54" i="13"/>
  <c r="V54" i="13" s="1"/>
  <c r="O52" i="13"/>
  <c r="V52" i="13" s="1"/>
  <c r="O51" i="13"/>
  <c r="V51" i="13" s="1"/>
  <c r="O50" i="13"/>
  <c r="V50" i="13" s="1"/>
  <c r="O49" i="13"/>
  <c r="V49" i="13" s="1"/>
  <c r="O48" i="13"/>
  <c r="V48" i="13" s="1"/>
  <c r="O46" i="13"/>
  <c r="V46" i="13" s="1"/>
  <c r="O45" i="13"/>
  <c r="V45" i="13" s="1"/>
  <c r="O41" i="13"/>
  <c r="V41" i="13" s="1"/>
  <c r="E40" i="13"/>
  <c r="O40" i="13" s="1"/>
  <c r="V40" i="13" s="1"/>
  <c r="O37" i="13"/>
  <c r="V37" i="13" s="1"/>
  <c r="V34" i="13"/>
  <c r="W34" i="13" s="1"/>
  <c r="V33" i="13"/>
  <c r="V32" i="13"/>
  <c r="V31" i="13"/>
  <c r="V30" i="13"/>
  <c r="O29" i="13"/>
  <c r="O26" i="13"/>
  <c r="V26" i="13" s="1"/>
  <c r="O25" i="13"/>
  <c r="V25" i="13" s="1"/>
  <c r="N24" i="13"/>
  <c r="O24" i="13" s="1"/>
  <c r="V24" i="13" s="1"/>
  <c r="O23" i="13"/>
  <c r="V23" i="13" s="1"/>
  <c r="E21" i="13"/>
  <c r="O21" i="13" s="1"/>
  <c r="V21" i="13" s="1"/>
  <c r="W17" i="13" s="1"/>
  <c r="O20" i="13"/>
  <c r="V20" i="13" s="1"/>
  <c r="E19" i="13"/>
  <c r="O19" i="13" s="1"/>
  <c r="V19" i="13" s="1"/>
  <c r="E18" i="13"/>
  <c r="O18" i="13" s="1"/>
  <c r="V18" i="13" s="1"/>
  <c r="W18" i="13" s="1"/>
  <c r="W56" i="13" l="1"/>
  <c r="U27" i="13"/>
  <c r="U65" i="13" s="1"/>
  <c r="V29" i="13"/>
  <c r="O28" i="13"/>
  <c r="O62" i="13"/>
  <c r="V62" i="13" s="1"/>
  <c r="V63" i="13"/>
  <c r="W40" i="13"/>
  <c r="R27" i="13"/>
  <c r="R65" i="13" s="1"/>
  <c r="P27" i="13"/>
  <c r="P65" i="13" s="1"/>
  <c r="T27" i="13"/>
  <c r="T65" i="13" s="1"/>
  <c r="S27" i="13"/>
  <c r="S65" i="13" s="1"/>
  <c r="O38" i="13"/>
  <c r="V38" i="13" s="1"/>
  <c r="O47" i="13"/>
  <c r="V47" i="13" s="1"/>
  <c r="O53" i="13"/>
  <c r="V53" i="13" s="1"/>
  <c r="O15" i="13"/>
  <c r="V15" i="13" s="1"/>
  <c r="E38" i="9"/>
  <c r="E38" i="2"/>
  <c r="P62" i="12"/>
  <c r="O61" i="12"/>
  <c r="O60" i="12"/>
  <c r="O58" i="12"/>
  <c r="O57" i="12"/>
  <c r="O56" i="12"/>
  <c r="O55" i="12"/>
  <c r="O54" i="12"/>
  <c r="O53" i="12"/>
  <c r="O52" i="12"/>
  <c r="O51" i="12"/>
  <c r="O49" i="12"/>
  <c r="O48" i="12"/>
  <c r="O47" i="12"/>
  <c r="O45" i="12"/>
  <c r="O43" i="12"/>
  <c r="O41" i="12"/>
  <c r="O40" i="12"/>
  <c r="O39" i="12"/>
  <c r="E38" i="12"/>
  <c r="O38" i="12" s="1"/>
  <c r="O37" i="12"/>
  <c r="O35" i="12"/>
  <c r="O34" i="12"/>
  <c r="O33" i="12"/>
  <c r="O32" i="12"/>
  <c r="O31" i="12"/>
  <c r="O30" i="12"/>
  <c r="O29" i="12"/>
  <c r="O26" i="12"/>
  <c r="O25" i="12"/>
  <c r="N24" i="12"/>
  <c r="O24" i="12" s="1"/>
  <c r="O23" i="12"/>
  <c r="E21" i="12"/>
  <c r="O21" i="12" s="1"/>
  <c r="O20" i="12"/>
  <c r="E19" i="12"/>
  <c r="O19" i="12" s="1"/>
  <c r="E18" i="12"/>
  <c r="O18" i="12" s="1"/>
  <c r="O45" i="1"/>
  <c r="W29" i="13" l="1"/>
  <c r="V28" i="13"/>
  <c r="O28" i="12"/>
  <c r="O15" i="12"/>
  <c r="P16" i="12" s="1"/>
  <c r="Q16" i="12" s="1"/>
  <c r="O59" i="12"/>
  <c r="O50" i="12"/>
  <c r="Q51" i="12" s="1"/>
  <c r="O42" i="12"/>
  <c r="O27" i="13"/>
  <c r="O65" i="13" s="1"/>
  <c r="O36" i="12"/>
  <c r="O37" i="4"/>
  <c r="O36" i="4"/>
  <c r="O35" i="4"/>
  <c r="O34" i="4"/>
  <c r="O33" i="4"/>
  <c r="O32" i="4"/>
  <c r="O31" i="4"/>
  <c r="O30" i="4"/>
  <c r="O29" i="4"/>
  <c r="O60" i="9"/>
  <c r="O59" i="9"/>
  <c r="O58" i="9"/>
  <c r="O57" i="9"/>
  <c r="O56" i="9"/>
  <c r="O55" i="9"/>
  <c r="O53" i="9" s="1"/>
  <c r="O54" i="9"/>
  <c r="O52" i="9"/>
  <c r="O51" i="9"/>
  <c r="O50" i="9"/>
  <c r="O48" i="9"/>
  <c r="O46" i="9"/>
  <c r="O42" i="9"/>
  <c r="O41" i="9"/>
  <c r="O40" i="9"/>
  <c r="O39" i="9"/>
  <c r="O38" i="9"/>
  <c r="O37" i="9"/>
  <c r="O35" i="9"/>
  <c r="O34" i="9"/>
  <c r="O33" i="9"/>
  <c r="O32" i="9"/>
  <c r="O31" i="9"/>
  <c r="O30" i="9"/>
  <c r="O29" i="9"/>
  <c r="O28" i="9"/>
  <c r="O26" i="9"/>
  <c r="O25" i="9"/>
  <c r="N24" i="9"/>
  <c r="O24" i="9" s="1"/>
  <c r="O23" i="9"/>
  <c r="E21" i="9"/>
  <c r="O21" i="9" s="1"/>
  <c r="O20" i="9"/>
  <c r="E19" i="9"/>
  <c r="O19" i="9" s="1"/>
  <c r="E18" i="9"/>
  <c r="O18" i="9" s="1"/>
  <c r="O15" i="9" s="1"/>
  <c r="O41" i="1"/>
  <c r="O40" i="1"/>
  <c r="O39" i="1"/>
  <c r="O38" i="1"/>
  <c r="O37" i="1"/>
  <c r="O35" i="1"/>
  <c r="O61" i="1"/>
  <c r="O60" i="1"/>
  <c r="O59" i="1" s="1"/>
  <c r="O58" i="1"/>
  <c r="O57" i="1"/>
  <c r="O56" i="1" s="1"/>
  <c r="D10" i="11"/>
  <c r="P59" i="10"/>
  <c r="O56" i="10"/>
  <c r="O55" i="10"/>
  <c r="O54" i="10"/>
  <c r="O53" i="10"/>
  <c r="O52" i="10"/>
  <c r="O50" i="10"/>
  <c r="O49" i="10"/>
  <c r="O48" i="10"/>
  <c r="O46" i="10"/>
  <c r="O45" i="10"/>
  <c r="O43" i="10"/>
  <c r="O42" i="10"/>
  <c r="O41" i="10"/>
  <c r="O40" i="10"/>
  <c r="O39" i="10"/>
  <c r="O37" i="10"/>
  <c r="O36" i="10"/>
  <c r="O35" i="10"/>
  <c r="O34" i="10"/>
  <c r="O33" i="10"/>
  <c r="O32" i="10"/>
  <c r="O31" i="10"/>
  <c r="O30" i="10"/>
  <c r="O29" i="10"/>
  <c r="O26" i="10"/>
  <c r="O25" i="10"/>
  <c r="N24" i="10"/>
  <c r="O24" i="10" s="1"/>
  <c r="O23" i="10"/>
  <c r="E21" i="10"/>
  <c r="O21" i="10" s="1"/>
  <c r="O20" i="10"/>
  <c r="E19" i="10"/>
  <c r="O19" i="10" s="1"/>
  <c r="E18" i="10"/>
  <c r="O18" i="10" s="1"/>
  <c r="O44" i="10" l="1"/>
  <c r="O36" i="9"/>
  <c r="O28" i="4"/>
  <c r="O38" i="10"/>
  <c r="O28" i="10"/>
  <c r="O51" i="10"/>
  <c r="Q52" i="10" s="1"/>
  <c r="O45" i="9"/>
  <c r="O27" i="9" s="1"/>
  <c r="O61" i="9" s="1"/>
  <c r="P51" i="12"/>
  <c r="O27" i="12"/>
  <c r="O62" i="12" s="1"/>
  <c r="L16" i="7" s="1"/>
  <c r="V27" i="13"/>
  <c r="O36" i="1"/>
  <c r="O15" i="10"/>
  <c r="P16" i="10" s="1"/>
  <c r="Q17" i="10" s="1"/>
  <c r="P52" i="10"/>
  <c r="O27" i="10" l="1"/>
  <c r="O59" i="10" s="1"/>
  <c r="P28" i="12"/>
  <c r="Q28" i="12" s="1"/>
  <c r="V65" i="13"/>
  <c r="F10" i="13"/>
  <c r="O63" i="9"/>
  <c r="L17" i="7"/>
  <c r="P63" i="12"/>
  <c r="O64" i="12"/>
  <c r="F10" i="12"/>
  <c r="P28" i="10" l="1"/>
  <c r="Q31" i="10" s="1"/>
  <c r="L15" i="7"/>
  <c r="Q60" i="10"/>
  <c r="F10" i="10"/>
  <c r="P60" i="10"/>
  <c r="Q28" i="10" l="1"/>
  <c r="P61" i="9"/>
  <c r="P42" i="9"/>
  <c r="P16" i="9"/>
  <c r="P62" i="8"/>
  <c r="O61" i="8"/>
  <c r="O60" i="8"/>
  <c r="O59" i="8" s="1"/>
  <c r="O58" i="8"/>
  <c r="O57" i="8"/>
  <c r="O56" i="8" s="1"/>
  <c r="O55" i="8"/>
  <c r="O54" i="8"/>
  <c r="O53" i="8"/>
  <c r="O52" i="8"/>
  <c r="O51" i="8"/>
  <c r="O49" i="8"/>
  <c r="O48" i="8"/>
  <c r="O47" i="8"/>
  <c r="O45" i="8"/>
  <c r="O43" i="8"/>
  <c r="O42" i="8" s="1"/>
  <c r="O41" i="8"/>
  <c r="O40" i="8"/>
  <c r="O39" i="8"/>
  <c r="E38" i="8"/>
  <c r="O38" i="8" s="1"/>
  <c r="O36" i="8" s="1"/>
  <c r="O37" i="8"/>
  <c r="O35" i="8"/>
  <c r="O34" i="8"/>
  <c r="O33" i="8"/>
  <c r="O32" i="8"/>
  <c r="O31" i="8"/>
  <c r="O30" i="8"/>
  <c r="O29" i="8"/>
  <c r="O26" i="8"/>
  <c r="O25" i="8"/>
  <c r="N24" i="8"/>
  <c r="O24" i="8" s="1"/>
  <c r="O23" i="8"/>
  <c r="E21" i="8"/>
  <c r="O21" i="8" s="1"/>
  <c r="O20" i="8"/>
  <c r="E19" i="8"/>
  <c r="O19" i="8" s="1"/>
  <c r="E18" i="8"/>
  <c r="O18" i="8" s="1"/>
  <c r="E11" i="6"/>
  <c r="F10" i="6"/>
  <c r="F9" i="6"/>
  <c r="F8" i="6"/>
  <c r="F7" i="6"/>
  <c r="F6" i="6"/>
  <c r="F5" i="6"/>
  <c r="F4" i="6"/>
  <c r="F11" i="6" s="1"/>
  <c r="F15" i="6" s="1"/>
  <c r="E21" i="4"/>
  <c r="Q19" i="4"/>
  <c r="Q16" i="4"/>
  <c r="P60" i="4"/>
  <c r="O57" i="4"/>
  <c r="O56" i="4"/>
  <c r="O55" i="4"/>
  <c r="O54" i="4"/>
  <c r="O53" i="4"/>
  <c r="O50" i="4"/>
  <c r="O49" i="4"/>
  <c r="O47" i="4"/>
  <c r="O45" i="4"/>
  <c r="O42" i="4"/>
  <c r="O41" i="4"/>
  <c r="O40" i="4"/>
  <c r="O39" i="4"/>
  <c r="O26" i="4"/>
  <c r="O25" i="4"/>
  <c r="N24" i="4"/>
  <c r="O24" i="4" s="1"/>
  <c r="O23" i="4"/>
  <c r="O21" i="4"/>
  <c r="O20" i="4"/>
  <c r="E19" i="4"/>
  <c r="O19" i="4" s="1"/>
  <c r="E18" i="4"/>
  <c r="O18" i="4" s="1"/>
  <c r="O42" i="2"/>
  <c r="P42" i="2" s="1"/>
  <c r="P61" i="2"/>
  <c r="O57" i="2"/>
  <c r="O56" i="2"/>
  <c r="O55" i="2"/>
  <c r="O54" i="2"/>
  <c r="P62" i="1"/>
  <c r="O26" i="2"/>
  <c r="O25" i="2"/>
  <c r="N24" i="2"/>
  <c r="O24" i="2" s="1"/>
  <c r="O23" i="2"/>
  <c r="E21" i="2"/>
  <c r="O21" i="2" s="1"/>
  <c r="O20" i="2"/>
  <c r="E19" i="2"/>
  <c r="O19" i="2" s="1"/>
  <c r="E18" i="2"/>
  <c r="O18" i="2" s="1"/>
  <c r="N24" i="1"/>
  <c r="E21" i="1"/>
  <c r="O21" i="1" s="1"/>
  <c r="O60" i="2"/>
  <c r="O59" i="2" s="1"/>
  <c r="O58" i="2"/>
  <c r="O52" i="2"/>
  <c r="O51" i="2"/>
  <c r="O50" i="2"/>
  <c r="O48" i="2"/>
  <c r="O46" i="2"/>
  <c r="O40" i="2"/>
  <c r="O39" i="2"/>
  <c r="O38" i="2"/>
  <c r="O37" i="2"/>
  <c r="O35" i="2"/>
  <c r="O34" i="2"/>
  <c r="O33" i="2"/>
  <c r="O32" i="2"/>
  <c r="O31" i="2"/>
  <c r="O30" i="2"/>
  <c r="O29" i="2"/>
  <c r="O28" i="2" s="1"/>
  <c r="O55" i="1"/>
  <c r="O54" i="1"/>
  <c r="O53" i="1"/>
  <c r="O52" i="1"/>
  <c r="O51" i="1"/>
  <c r="O49" i="1"/>
  <c r="O48" i="1"/>
  <c r="O47" i="1"/>
  <c r="O43" i="1"/>
  <c r="O34" i="1"/>
  <c r="O33" i="1"/>
  <c r="O32" i="1"/>
  <c r="O31" i="1"/>
  <c r="O30" i="1"/>
  <c r="O29" i="1"/>
  <c r="O26" i="1"/>
  <c r="O25" i="1"/>
  <c r="O24" i="1"/>
  <c r="O23" i="1"/>
  <c r="O20" i="1"/>
  <c r="E19" i="1"/>
  <c r="O19" i="1" s="1"/>
  <c r="E18" i="1"/>
  <c r="O18" i="1" s="1"/>
  <c r="O28" i="1" l="1"/>
  <c r="O42" i="1"/>
  <c r="O44" i="4"/>
  <c r="O52" i="4"/>
  <c r="Q53" i="4" s="1"/>
  <c r="O41" i="2"/>
  <c r="O53" i="2"/>
  <c r="Q54" i="2" s="1"/>
  <c r="O38" i="4"/>
  <c r="O45" i="2"/>
  <c r="O15" i="8"/>
  <c r="P16" i="8" s="1"/>
  <c r="Q16" i="8" s="1"/>
  <c r="O28" i="8"/>
  <c r="O50" i="8"/>
  <c r="O27" i="8"/>
  <c r="Q54" i="9"/>
  <c r="P54" i="9"/>
  <c r="Q51" i="8"/>
  <c r="P51" i="8"/>
  <c r="P53" i="4"/>
  <c r="O15" i="4"/>
  <c r="Q20" i="4" s="1"/>
  <c r="O15" i="2"/>
  <c r="P16" i="2" s="1"/>
  <c r="O36" i="2"/>
  <c r="O50" i="1"/>
  <c r="Q51" i="1" s="1"/>
  <c r="O15" i="1"/>
  <c r="P16" i="1" s="1"/>
  <c r="Q16" i="1" s="1"/>
  <c r="P54" i="2" l="1"/>
  <c r="P51" i="1"/>
  <c r="O27" i="4"/>
  <c r="O27" i="2"/>
  <c r="O61" i="2" s="1"/>
  <c r="P28" i="9"/>
  <c r="Q28" i="9" s="1"/>
  <c r="O62" i="8"/>
  <c r="P28" i="8"/>
  <c r="Q28" i="8" s="1"/>
  <c r="P16" i="4"/>
  <c r="Q15" i="4"/>
  <c r="Q17" i="4" s="1"/>
  <c r="P28" i="2" l="1"/>
  <c r="Q28" i="2" s="1"/>
  <c r="P28" i="4"/>
  <c r="O60" i="4"/>
  <c r="Q61" i="4"/>
  <c r="O63" i="2"/>
  <c r="Q62" i="2"/>
  <c r="P62" i="2"/>
  <c r="L13" i="7"/>
  <c r="L19" i="7"/>
  <c r="O64" i="8"/>
  <c r="F10" i="9"/>
  <c r="P62" i="9"/>
  <c r="F10" i="8"/>
  <c r="P63" i="8"/>
  <c r="Q31" i="4"/>
  <c r="Q28" i="4"/>
  <c r="F10" i="2"/>
  <c r="F10" i="4" l="1"/>
  <c r="L14" i="7"/>
  <c r="P61" i="4"/>
  <c r="O27" i="1"/>
  <c r="P28" i="1" s="1"/>
  <c r="Q28" i="1" s="1"/>
  <c r="O62" i="1" l="1"/>
  <c r="F10" i="1" s="1"/>
  <c r="Q64" i="1"/>
  <c r="P63" i="1"/>
  <c r="O64" i="1" l="1"/>
  <c r="L18" i="7"/>
  <c r="L20" i="7" s="1"/>
</calcChain>
</file>

<file path=xl/comments1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21" authorId="0" shapeId="0">
      <text>
        <r>
          <rPr>
            <sz val="11"/>
            <color rgb="FF000000"/>
            <rFont val="Calibri"/>
            <family val="2"/>
          </rPr>
          <t xml:space="preserve">Kiki:
14.000 + 1125 = 15.125
</t>
        </r>
      </text>
    </comment>
  </commentList>
</comments>
</file>

<file path=xl/sharedStrings.xml><?xml version="1.0" encoding="utf-8"?>
<sst xmlns="http://schemas.openxmlformats.org/spreadsheetml/2006/main" count="2268" uniqueCount="202">
  <si>
    <t>RENCANA ANGGARAN BIAYA</t>
  </si>
  <si>
    <t>DAK NON FISIK DANA PELAYANAN KEPARIWISATAAN TA 2021</t>
  </si>
  <si>
    <t>OPD</t>
  </si>
  <si>
    <t>:</t>
  </si>
  <si>
    <t>DINAS PARIWISATA KABUPATEN DEMAK</t>
  </si>
  <si>
    <t>KEGIATAN</t>
  </si>
  <si>
    <t>Pelatihan pengelolaan usaha homestay/ pondok wisata</t>
  </si>
  <si>
    <t>KELUARAN / OUTPUT</t>
  </si>
  <si>
    <t>Jumlah Peserta yang mengikuti pelatihan</t>
  </si>
  <si>
    <t>VOLUME</t>
  </si>
  <si>
    <t>1 Kegiatan</t>
  </si>
  <si>
    <t>40 Orang</t>
  </si>
  <si>
    <t>ALOKASI DANA</t>
  </si>
  <si>
    <t>TAHUN ANGGARAN</t>
  </si>
  <si>
    <t>URAIAN KEGIATAN</t>
  </si>
  <si>
    <t>RINCIAN PERHITUNGAN</t>
  </si>
  <si>
    <t>JML/SAT</t>
  </si>
  <si>
    <t>HARGA SATUAN</t>
  </si>
  <si>
    <t>JUMLAH</t>
  </si>
  <si>
    <t>A</t>
  </si>
  <si>
    <t>DANA SUPPORTING</t>
  </si>
  <si>
    <t>BELANJA BAHAN</t>
  </si>
  <si>
    <t>Rapat-Rapat (Persiapan hingga Evaluasi Pelaksanaan Pelatihan)</t>
  </si>
  <si>
    <t>-</t>
  </si>
  <si>
    <t>Snack</t>
  </si>
  <si>
    <t>org</t>
  </si>
  <si>
    <t>x</t>
  </si>
  <si>
    <t>Pel</t>
  </si>
  <si>
    <t>Org/Pel</t>
  </si>
  <si>
    <t>Konsumsi Makan Siang</t>
  </si>
  <si>
    <t>Dokumentasi dan Publikasi</t>
  </si>
  <si>
    <t>lbr</t>
  </si>
  <si>
    <t>pel</t>
  </si>
  <si>
    <t>Lbr/Pel</t>
  </si>
  <si>
    <t xml:space="preserve">Fotocopy Bahan Rapat </t>
  </si>
  <si>
    <t>Pembuatan dan Pengiriman Laporan Pelatihan ke Pusat :</t>
  </si>
  <si>
    <t>- HVS</t>
  </si>
  <si>
    <t>Rim</t>
  </si>
  <si>
    <t>Lap/Pel</t>
  </si>
  <si>
    <t>- Jasa Pos</t>
  </si>
  <si>
    <t>Kali</t>
  </si>
  <si>
    <t>- Honor Pembuat Laporan</t>
  </si>
  <si>
    <t>Seminar Kit (Blocknote, bolpoint, masker medis, face shield, hand sanitizer, id card, Map Plastik)</t>
  </si>
  <si>
    <t>bh</t>
  </si>
  <si>
    <t>Bh/Pel</t>
  </si>
  <si>
    <t>B</t>
  </si>
  <si>
    <t>Anggaran Penyelenggaran Per Pelatihan</t>
  </si>
  <si>
    <t>BELANJA PERJALANAN DINAS PAKET MEETING DALAM KOTA</t>
  </si>
  <si>
    <t>Paket Meeting  (Peserta, Panitia, dan Nara Sumber)</t>
  </si>
  <si>
    <t>Org</t>
  </si>
  <si>
    <t>Hr</t>
  </si>
  <si>
    <t>Org/Pkt</t>
  </si>
  <si>
    <t>Uang Saku Peserta</t>
  </si>
  <si>
    <t>Org/Hr</t>
  </si>
  <si>
    <t>Uang Transport (Panitia)</t>
  </si>
  <si>
    <t>Uang Transport (Narasumber)</t>
  </si>
  <si>
    <t>Uang Transport (Narasumber OL)</t>
  </si>
  <si>
    <t>Perjalanan Dinas Dalam Daerah Setempat</t>
  </si>
  <si>
    <t>BELANJA BAHAN PELATIHAN</t>
  </si>
  <si>
    <t>Backdrop/Spanduk/Standing Banner</t>
  </si>
  <si>
    <r>
      <t>M</t>
    </r>
    <r>
      <rPr>
        <vertAlign val="superscript"/>
        <sz val="11"/>
        <rFont val="Arial Narrow"/>
        <family val="2"/>
      </rPr>
      <t>2</t>
    </r>
  </si>
  <si>
    <r>
      <t>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/Pel</t>
    </r>
  </si>
  <si>
    <t>Penggandaan Materi Pelatihan</t>
  </si>
  <si>
    <t>Lbr</t>
  </si>
  <si>
    <t>Cetak Sertifikat Keikutsertaan Peserta</t>
  </si>
  <si>
    <t>BELANJA JASA PROFESI</t>
  </si>
  <si>
    <t xml:space="preserve">Jasa Profesi Pelatihan </t>
  </si>
  <si>
    <t>Narasumber (Praktisi/Akademisi/Profesional)</t>
  </si>
  <si>
    <t>Jam</t>
  </si>
  <si>
    <t>Org/Jam</t>
  </si>
  <si>
    <t>Narasumber (Praktisi OL)</t>
  </si>
  <si>
    <t>Moderator</t>
  </si>
  <si>
    <t>Org/Hari</t>
  </si>
  <si>
    <t>Praktek Lapangan</t>
  </si>
  <si>
    <t>Biaya Praktek Lapangan (sewa bus,makan dan snack)</t>
  </si>
  <si>
    <t>Kaos</t>
  </si>
  <si>
    <t>Sewa Kendaraan</t>
  </si>
  <si>
    <t>Unit</t>
  </si>
  <si>
    <t>Konsumsi (Snack)</t>
  </si>
  <si>
    <t>Konsumsi (Makan)</t>
  </si>
  <si>
    <t>Belanja Protokol Kesehatan untuk Keperluan Pelatihan</t>
  </si>
  <si>
    <t>Vitamin dan penambah daya tahan tubuh</t>
  </si>
  <si>
    <t>Bh</t>
  </si>
  <si>
    <t>Pendampingan</t>
  </si>
  <si>
    <t xml:space="preserve">a. </t>
  </si>
  <si>
    <t>Honor tenaga pendamping</t>
  </si>
  <si>
    <t>Bulan</t>
  </si>
  <si>
    <t>Orang / Bulan</t>
  </si>
  <si>
    <t>b</t>
  </si>
  <si>
    <t>Honor koordinator pendamping</t>
  </si>
  <si>
    <t>KEPALA DINAS PARIWISATA</t>
  </si>
  <si>
    <t>KABUPATEN DEMAK</t>
  </si>
  <si>
    <t>AGUS KRIYANTO, SE, MM</t>
  </si>
  <si>
    <t>Pembina Tingkat I</t>
  </si>
  <si>
    <t>NIP. 19690810 199703 1 006</t>
  </si>
  <si>
    <t>Pelatihan kebersihan lingkungan, sanitasi dan pengelolaan sampah di destinasi wisata</t>
  </si>
  <si>
    <t xml:space="preserve">BELANJA BAHAN HABIS PAKAI </t>
  </si>
  <si>
    <t>Bh/pel</t>
  </si>
  <si>
    <t>Pelatihan tata kelola, bisnis, dan pemasaran (termasuk digitalisasi) destinasi pariwisata</t>
  </si>
  <si>
    <t>Paket Meeting (Peserta)</t>
  </si>
  <si>
    <t>Paket Meeting (Panitia)</t>
  </si>
  <si>
    <t>Paket Meeting (Nara Sumber)</t>
  </si>
  <si>
    <t xml:space="preserve">Perjalanan Dinas Dalam Daerah Setempat </t>
  </si>
  <si>
    <t xml:space="preserve"> </t>
  </si>
  <si>
    <t>Pelatihan keamanan dan keselamatan destinasi/daya tarik wisata</t>
  </si>
  <si>
    <t>SEMINARKIT</t>
  </si>
  <si>
    <t>NO</t>
  </si>
  <si>
    <t>NAMA</t>
  </si>
  <si>
    <t>VOL</t>
  </si>
  <si>
    <t>SAT</t>
  </si>
  <si>
    <t>HARGA</t>
  </si>
  <si>
    <t>JUMLAH HARGA</t>
  </si>
  <si>
    <t>Blocknote</t>
  </si>
  <si>
    <t>Buah</t>
  </si>
  <si>
    <t>Balpoint</t>
  </si>
  <si>
    <t>Masker Medis</t>
  </si>
  <si>
    <t>Face Shiled</t>
  </si>
  <si>
    <t>Hand Sanitizsr</t>
  </si>
  <si>
    <t>ID Card</t>
  </si>
  <si>
    <t>Map Plastik</t>
  </si>
  <si>
    <t xml:space="preserve">RENCANA KEGIATAN </t>
  </si>
  <si>
    <t>DANA ALOKASI KHUSUS NONFISIK DANA PELAYANAN KEPARIWISATAAN TAHUN ANGGARAN 2021</t>
  </si>
  <si>
    <t>OPD PENERIMA DAK</t>
  </si>
  <si>
    <t>: Dinas Pariwisata Kabupaten Demak</t>
  </si>
  <si>
    <t xml:space="preserve">JENIS </t>
  </si>
  <si>
    <t>: DAK NON FISIK DANA PELAYANAN KEPARIWISATAAN TA 2021</t>
  </si>
  <si>
    <t>BIDANG</t>
  </si>
  <si>
    <t>: PARIWISATA</t>
  </si>
  <si>
    <t>PAGU ALOKASI</t>
  </si>
  <si>
    <t>: Rp. 862.578.000</t>
  </si>
  <si>
    <t>NO.</t>
  </si>
  <si>
    <t>MENU KEGIATAN</t>
  </si>
  <si>
    <t>NOMOR</t>
  </si>
  <si>
    <t>JENIS RINCIAN KEGIATAN</t>
  </si>
  <si>
    <t>JENIS PEKERJAAN</t>
  </si>
  <si>
    <t>METODE PENGADAAN BARANG/JASA</t>
  </si>
  <si>
    <t xml:space="preserve">LOKASI KEGIATAN </t>
  </si>
  <si>
    <t>VOLUME KEGIATAN</t>
  </si>
  <si>
    <t xml:space="preserve">TARGET OUTPUT </t>
  </si>
  <si>
    <t>KEBUTUHAN DANA</t>
  </si>
  <si>
    <t>(Nama Desa ; Nama Kecamatan)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</si>
  <si>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</si>
  <si>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</si>
  <si>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</si>
  <si>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</si>
  <si>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</si>
  <si>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</si>
  <si>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</si>
  <si>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</si>
  <si>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</si>
  <si>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</si>
  <si>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1.</t>
  </si>
  <si>
    <t>Peningkatan Kapasitas
Tata Kelola dan Kualitas
Pelayanan Kebersihan,
Keamanan dan Keselamatan di Destinasi
Wisata</t>
  </si>
  <si>
    <t>Nonfisik</t>
  </si>
  <si>
    <t>Swakelola</t>
  </si>
  <si>
    <t>Hotel Amantis, Desa Jogoloyo, Kec. Wonosalam</t>
  </si>
  <si>
    <t>Satu tahap</t>
  </si>
  <si>
    <t>Pelatihan mitigasi bencana di destinasi wisata</t>
  </si>
  <si>
    <t>2</t>
  </si>
  <si>
    <t xml:space="preserve">Peningkatan Kapasitas
Masyarakat Pariwisata
dan Pelaku Usaha
Pariwisata </t>
  </si>
  <si>
    <t>Pelatihan peningkatan inovasi dan higienitas sajian kuliner di destinasi pariwisata</t>
  </si>
  <si>
    <t xml:space="preserve">Pelatihan pengelolaan desa wisata </t>
  </si>
  <si>
    <t>TOTAL KEBUTUHAN DANA</t>
  </si>
  <si>
    <t>Persetujuan dari Kementerian Pariwisata dan Ekonomi Kreatif dalam dokumen rencana kegiatan ini meliputi data atas: Menu Kegiatan, Rincian Paket Pekerjaan, Lokasi Kegiatan, Volume dan Satuan Kegiatan.</t>
  </si>
  <si>
    <t>Adapun berkenaan dengan kebutuhan dana merupakan tanggung jawab dari Pemerintah Daerah.</t>
  </si>
  <si>
    <t>Pemerintah Daerah,</t>
  </si>
  <si>
    <t>Pemerintah Pusat:</t>
  </si>
  <si>
    <t>Kemenparekraf/Baparekraf</t>
  </si>
  <si>
    <t>Koordinator Penganggaran Biro Perencanaan dan Keuangan</t>
  </si>
  <si>
    <t>Anggita Kiki Rahardiyanti</t>
  </si>
  <si>
    <t>NIP.19801231 200502 2 001</t>
  </si>
  <si>
    <t>KETERANGAN:</t>
  </si>
  <si>
    <t>Kolom (1) :</t>
  </si>
  <si>
    <r>
      <rPr>
        <b/>
        <sz val="11"/>
        <color rgb="FF000000"/>
        <rFont val="Calibri"/>
        <family val="2"/>
      </rPr>
      <t xml:space="preserve">No. </t>
    </r>
    <r>
      <rPr>
        <sz val="11"/>
        <color rgb="FF000000"/>
        <rFont val="Calibri"/>
        <family val="2"/>
      </rPr>
      <t>diisi dengan nomor Urut Menu Kegiatan (tidak usah diubah);</t>
    </r>
  </si>
  <si>
    <t>Kolom (2) :</t>
  </si>
  <si>
    <r>
      <rPr>
        <b/>
        <sz val="11"/>
        <color rgb="FF000000"/>
        <rFont val="Calibri"/>
        <family val="2"/>
      </rPr>
      <t>Menu Kegiatan</t>
    </r>
    <r>
      <rPr>
        <sz val="11"/>
        <color rgb="FF000000"/>
        <rFont val="Calibri"/>
        <family val="2"/>
      </rPr>
      <t xml:space="preserve"> diisi sesuai menu kegiatan yang diatur dalam Petunjuk Teknis DAK NONFISIK DANA PELAYANAN KEPARIWISATAAN </t>
    </r>
  </si>
  <si>
    <t>Kolom (3) :</t>
  </si>
  <si>
    <r>
      <rPr>
        <b/>
        <sz val="11"/>
        <color rgb="FF000000"/>
        <rFont val="Calibri"/>
        <family val="2"/>
      </rPr>
      <t xml:space="preserve">Nomor. </t>
    </r>
    <r>
      <rPr>
        <sz val="11"/>
        <color rgb="FF000000"/>
        <rFont val="Calibri"/>
        <family val="2"/>
      </rPr>
      <t>diisi dengan nomor Urut Rincian Paket Pekerjaan (tidak usah diubah);</t>
    </r>
  </si>
  <si>
    <t>Kolom (4) :</t>
  </si>
  <si>
    <r>
      <rPr>
        <b/>
        <sz val="11"/>
        <color rgb="FF000000"/>
        <rFont val="Calibri"/>
        <family val="2"/>
      </rPr>
      <t xml:space="preserve">Jenis Rincian Pekerjaan </t>
    </r>
    <r>
      <rPr>
        <sz val="11"/>
        <color rgb="FF000000"/>
        <rFont val="Calibri"/>
        <family val="2"/>
      </rPr>
      <t>diisi dengan rincian pekerjaan yang terinci sesuai dengan rencana pekerjaan;</t>
    </r>
  </si>
  <si>
    <t>Kolom (5) :</t>
  </si>
  <si>
    <r>
      <rPr>
        <b/>
        <sz val="11"/>
        <color rgb="FF000000"/>
        <rFont val="Calibri"/>
        <family val="2"/>
      </rPr>
      <t xml:space="preserve">Lokasi Kegiatan </t>
    </r>
    <r>
      <rPr>
        <sz val="11"/>
        <color rgb="FF000000"/>
        <rFont val="Calibri"/>
        <family val="2"/>
      </rPr>
      <t>diisi dengan lokasi tempat pelaksanaan kegiatan, berupa: nama desa/distrik/kelurahan dan nama kecamatan</t>
    </r>
  </si>
  <si>
    <t>Kolom (6) :</t>
  </si>
  <si>
    <r>
      <rPr>
        <b/>
        <sz val="11"/>
        <color rgb="FF000000"/>
        <rFont val="Calibri"/>
        <family val="2"/>
      </rPr>
      <t xml:space="preserve">Volume </t>
    </r>
    <r>
      <rPr>
        <sz val="11"/>
        <color rgb="FF000000"/>
        <rFont val="Calibri"/>
        <family val="2"/>
      </rPr>
      <t>diisi besaran atas output kegiatan;</t>
    </r>
  </si>
  <si>
    <t>Kolom (7) :</t>
  </si>
  <si>
    <r>
      <rPr>
        <b/>
        <sz val="11"/>
        <color rgb="FF000000"/>
        <rFont val="Calibri"/>
        <family val="2"/>
      </rPr>
      <t xml:space="preserve">Satuan </t>
    </r>
    <r>
      <rPr>
        <sz val="11"/>
        <color rgb="FF000000"/>
        <rFont val="Calibri"/>
        <family val="2"/>
      </rPr>
      <t>diisi standar satuan atas output kegiatan;</t>
    </r>
  </si>
  <si>
    <t>Kolom (8) :</t>
  </si>
  <si>
    <r>
      <rPr>
        <b/>
        <sz val="11"/>
        <color rgb="FF000000"/>
        <rFont val="Calibri"/>
        <family val="2"/>
      </rPr>
      <t>DAK Nonfisik</t>
    </r>
    <r>
      <rPr>
        <sz val="11"/>
        <color rgb="FF000000"/>
        <rFont val="Calibri"/>
        <family val="2"/>
      </rPr>
      <t xml:space="preserve"> diisi dengan jumlah kebutuhan dana yang bersumber dari alokasi DAK NonFisik 2020 sesuai Peraturan Presiden/Pagu di web djpk kemenkeu. Nilai dalam kolom "Total Kebutuhan Dana" harus sama dengan nilai pagu alokasi yang sudah tertulis di atas.</t>
    </r>
  </si>
  <si>
    <t>VITAMIN</t>
  </si>
  <si>
    <t>Redoxon isi 10</t>
  </si>
  <si>
    <t>Susu UHT 1 L</t>
  </si>
  <si>
    <t xml:space="preserve">
Vitacimin 1 Box Isi 100 Tablet</t>
  </si>
  <si>
    <t>SATUAN</t>
  </si>
  <si>
    <t>Botol</t>
  </si>
  <si>
    <t>Box</t>
  </si>
  <si>
    <t>Imunos</t>
  </si>
  <si>
    <t>Strip</t>
  </si>
  <si>
    <t>Disetujui tanggal:            November 2020</t>
  </si>
  <si>
    <t>TOTAL</t>
  </si>
  <si>
    <t>Demak,          April 2021</t>
  </si>
  <si>
    <t>Vitamin</t>
  </si>
  <si>
    <t>Penambah daya tahan tubuh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</si>
</sst>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164" formatCode="_-&quot;Rp&quot;* #,##0_-;\-&quot;Rp&quot;* #,##0_-;_-&quot;Rp&quot;* &quot;-&quot;_-;_-@_-"/>
    <numFmt numFmtId="165" formatCode="_-* #,##0_-;\-* #,##0_-;_-* &quot;-&quot;_-;_-@_-"/>
    <numFmt numFmtId="166" formatCode="&quot;Rp&quot;#,##0"/>
    <numFmt numFmtId="167" formatCode="_(* #,##0_);_(* \(#,##0\);_(* &quot;-&quot;??_);_(@_)"/>
    <numFmt numFmtId="168" formatCode="#,##0;[Red]#,##0"/>
    <numFmt numFmtId="169" formatCode="_(* #,##0.000_);_(* \(#,##0.000\);_(* &quot;-&quot;??_);_(@_)"/>
    <numFmt numFmtId="170" formatCode="_-* #,##0_-;\-* #,##0_-;_-* &quot;-&quot;_-;_-@"/>
    <numFmt numFmtId="171" formatCode="_-* #,##0.00000_-;\-* #,##0.00000_-;_-* &quot;-&quot;_-;_-@"/>
    <numFmt numFmtId="172" formatCode="_-* #,##0_-;\-* #,##0_-;_-* &quot;-&quot;??_-;_-@"/>
    <numFmt numFmtId="173" formatCode="_-* #,##0.00_-;\-* #,##0.00_-;_-* &quot;-&quot;_-;_-@"/>
    <numFmt numFmtId="174" formatCode="_-* #,##0.000_-;\-* #,##0.000_-;_-* &quot;-&quot;_-;_-@"/>
    <numFmt numFmtId="175" formatCode="_([$Rp-421]* #,##0_);_([$Rp-421]* \(#,##0\);_([$Rp-421]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b/>
      <u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u val="singleAccounting"/>
      <sz val="11"/>
      <name val="Arial Narrow"/>
      <family val="2"/>
    </font>
    <font>
      <vertAlign val="superscript"/>
      <sz val="11"/>
      <name val="Arial Narrow"/>
      <family val="2"/>
    </font>
    <font>
      <sz val="11"/>
      <color rgb="FFFF0000"/>
      <name val="Arial Narrow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sz val="11"/>
      <color theme="1"/>
      <name val="Calibri"/>
      <family val="2"/>
    </font>
    <font>
      <sz val="11"/>
      <color theme="9" tint="-0.249977111117893"/>
      <name val="Arial Narrow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rgb="FF000000"/>
      <name val="Arial Narrow"/>
      <family val="2"/>
    </font>
    <font>
      <b/>
      <u val="singleAccounting"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FF0000"/>
      <name val="Arial Narrow"/>
      <family val="2"/>
    </font>
    <font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b/>
      <u val="singleAccounting"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u val="singleAccounting"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553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49" fontId="4" fillId="0" borderId="0" xfId="2" quotePrefix="1" applyNumberFormat="1" applyFont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3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167" fontId="4" fillId="0" borderId="11" xfId="2" applyNumberFormat="1" applyFont="1" applyBorder="1"/>
    <xf numFmtId="167" fontId="7" fillId="0" borderId="11" xfId="2" applyNumberFormat="1" applyFont="1" applyBorder="1"/>
    <xf numFmtId="165" fontId="4" fillId="0" borderId="10" xfId="3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1" xfId="2" applyFont="1" applyBorder="1" applyAlignment="1">
      <alignment vertical="center" wrapText="1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68" fontId="5" fillId="0" borderId="11" xfId="2" applyNumberFormat="1" applyFont="1" applyBorder="1" applyAlignment="1">
      <alignment horizontal="right"/>
    </xf>
    <xf numFmtId="167" fontId="7" fillId="0" borderId="0" xfId="2" applyNumberFormat="1" applyFont="1"/>
    <xf numFmtId="169" fontId="3" fillId="0" borderId="0" xfId="2" applyNumberFormat="1" applyFont="1"/>
    <xf numFmtId="168" fontId="5" fillId="0" borderId="1" xfId="2" applyNumberFormat="1" applyFont="1" applyBorder="1" applyAlignment="1">
      <alignment horizontal="right"/>
    </xf>
    <xf numFmtId="167" fontId="8" fillId="0" borderId="0" xfId="2" applyNumberFormat="1" applyFont="1"/>
    <xf numFmtId="41" fontId="3" fillId="0" borderId="0" xfId="2" applyNumberFormat="1" applyFont="1"/>
    <xf numFmtId="0" fontId="3" fillId="0" borderId="10" xfId="2" applyFont="1" applyBorder="1"/>
    <xf numFmtId="49" fontId="8" fillId="0" borderId="0" xfId="2" quotePrefix="1" applyNumberFormat="1" applyFont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center" vertical="center"/>
    </xf>
    <xf numFmtId="168" fontId="8" fillId="0" borderId="1" xfId="2" applyNumberFormat="1" applyFont="1" applyBorder="1" applyAlignment="1">
      <alignment horizontal="right"/>
    </xf>
    <xf numFmtId="167" fontId="8" fillId="0" borderId="11" xfId="2" applyNumberFormat="1" applyFont="1" applyBorder="1"/>
    <xf numFmtId="168" fontId="8" fillId="0" borderId="0" xfId="2" applyNumberFormat="1" applyFont="1" applyAlignment="1">
      <alignment horizontal="right"/>
    </xf>
    <xf numFmtId="0" fontId="8" fillId="0" borderId="0" xfId="2" quotePrefix="1" applyFont="1" applyAlignment="1">
      <alignment horizontal="center" vertical="center"/>
    </xf>
    <xf numFmtId="41" fontId="8" fillId="0" borderId="10" xfId="2" applyNumberFormat="1" applyFont="1" applyBorder="1"/>
    <xf numFmtId="41" fontId="8" fillId="0" borderId="10" xfId="2" applyNumberFormat="1" applyFont="1" applyBorder="1" applyAlignment="1">
      <alignment vertical="center"/>
    </xf>
    <xf numFmtId="167" fontId="8" fillId="0" borderId="11" xfId="2" applyNumberFormat="1" applyFont="1" applyBorder="1" applyAlignment="1">
      <alignment vertical="center"/>
    </xf>
    <xf numFmtId="0" fontId="8" fillId="0" borderId="1" xfId="2" quotePrefix="1" applyFont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0" fontId="4" fillId="0" borderId="11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11" xfId="2" applyFont="1" applyBorder="1" applyAlignment="1">
      <alignment horizontal="center"/>
    </xf>
    <xf numFmtId="167" fontId="3" fillId="0" borderId="10" xfId="2" applyNumberFormat="1" applyFont="1" applyBorder="1" applyAlignment="1">
      <alignment horizontal="right"/>
    </xf>
    <xf numFmtId="167" fontId="9" fillId="0" borderId="0" xfId="2" applyNumberFormat="1" applyFont="1"/>
    <xf numFmtId="0" fontId="3" fillId="0" borderId="0" xfId="2" applyFont="1" applyAlignment="1">
      <alignment horizontal="right"/>
    </xf>
    <xf numFmtId="0" fontId="8" fillId="0" borderId="11" xfId="2" applyFont="1" applyBorder="1" applyAlignment="1">
      <alignment horizontal="center"/>
    </xf>
    <xf numFmtId="170" fontId="7" fillId="0" borderId="11" xfId="2" applyNumberFormat="1" applyFont="1" applyBorder="1"/>
    <xf numFmtId="170" fontId="7" fillId="0" borderId="0" xfId="2" applyNumberFormat="1" applyFont="1"/>
    <xf numFmtId="171" fontId="3" fillId="0" borderId="0" xfId="2" applyNumberFormat="1" applyFont="1"/>
    <xf numFmtId="41" fontId="8" fillId="0" borderId="11" xfId="2" applyNumberFormat="1" applyFont="1" applyBorder="1"/>
    <xf numFmtId="41" fontId="8" fillId="0" borderId="11" xfId="2" applyNumberFormat="1" applyFont="1" applyBorder="1" applyAlignment="1">
      <alignment vertical="center"/>
    </xf>
    <xf numFmtId="41" fontId="5" fillId="0" borderId="0" xfId="2" applyNumberFormat="1" applyFont="1"/>
    <xf numFmtId="167" fontId="10" fillId="0" borderId="11" xfId="2" applyNumberFormat="1" applyFont="1" applyBorder="1"/>
    <xf numFmtId="167" fontId="7" fillId="0" borderId="0" xfId="2" applyNumberFormat="1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167" fontId="9" fillId="0" borderId="10" xfId="2" applyNumberFormat="1" applyFont="1" applyBorder="1"/>
    <xf numFmtId="167" fontId="5" fillId="0" borderId="0" xfId="2" applyNumberFormat="1" applyFont="1" applyAlignment="1">
      <alignment vertical="center"/>
    </xf>
    <xf numFmtId="0" fontId="3" fillId="0" borderId="0" xfId="2" applyFont="1" applyBorder="1"/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167" fontId="8" fillId="0" borderId="16" xfId="2" applyNumberFormat="1" applyFont="1" applyBorder="1"/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41" fontId="8" fillId="0" borderId="11" xfId="2" applyNumberFormat="1" applyFont="1" applyFill="1" applyBorder="1"/>
    <xf numFmtId="167" fontId="8" fillId="0" borderId="11" xfId="2" applyNumberFormat="1" applyFont="1" applyFill="1" applyBorder="1"/>
    <xf numFmtId="167" fontId="10" fillId="0" borderId="11" xfId="2" applyNumberFormat="1" applyFont="1" applyFill="1" applyBorder="1"/>
    <xf numFmtId="165" fontId="3" fillId="0" borderId="0" xfId="3" applyFont="1"/>
    <xf numFmtId="0" fontId="8" fillId="0" borderId="0" xfId="2" quotePrefix="1" applyFont="1" applyFill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172" fontId="8" fillId="0" borderId="11" xfId="2" applyNumberFormat="1" applyFont="1" applyFill="1" applyBorder="1"/>
    <xf numFmtId="165" fontId="3" fillId="0" borderId="0" xfId="2" applyNumberFormat="1" applyFont="1"/>
    <xf numFmtId="0" fontId="3" fillId="0" borderId="1" xfId="2" applyFont="1" applyFill="1" applyBorder="1" applyAlignment="1">
      <alignment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165" fontId="3" fillId="0" borderId="1" xfId="3" applyFont="1" applyFill="1" applyBorder="1" applyAlignment="1">
      <alignment vertical="center"/>
    </xf>
    <xf numFmtId="167" fontId="8" fillId="0" borderId="11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3" fillId="0" borderId="1" xfId="2" applyFont="1" applyFill="1" applyBorder="1"/>
    <xf numFmtId="165" fontId="3" fillId="0" borderId="1" xfId="3" applyFont="1" applyFill="1" applyBorder="1"/>
    <xf numFmtId="0" fontId="6" fillId="0" borderId="1" xfId="2" applyFont="1" applyBorder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/>
    <xf numFmtId="165" fontId="3" fillId="0" borderId="11" xfId="3" applyFont="1" applyBorder="1"/>
    <xf numFmtId="0" fontId="6" fillId="0" borderId="10" xfId="2" applyFont="1" applyBorder="1"/>
    <xf numFmtId="0" fontId="3" fillId="0" borderId="1" xfId="2" applyFont="1" applyBorder="1" applyAlignment="1">
      <alignment vertical="top" wrapText="1"/>
    </xf>
    <xf numFmtId="165" fontId="3" fillId="0" borderId="10" xfId="3" applyFont="1" applyBorder="1"/>
    <xf numFmtId="0" fontId="3" fillId="0" borderId="1" xfId="2" applyFont="1" applyBorder="1"/>
    <xf numFmtId="0" fontId="8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/>
    <xf numFmtId="0" fontId="3" fillId="0" borderId="11" xfId="2" applyFont="1" applyFill="1" applyBorder="1" applyAlignment="1">
      <alignment horizontal="center"/>
    </xf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7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3" fillId="0" borderId="7" xfId="2" applyFont="1" applyFill="1" applyBorder="1"/>
    <xf numFmtId="0" fontId="3" fillId="0" borderId="9" xfId="2" applyFont="1" applyFill="1" applyBorder="1" applyAlignment="1">
      <alignment horizontal="center"/>
    </xf>
    <xf numFmtId="165" fontId="3" fillId="0" borderId="9" xfId="3" applyFont="1" applyBorder="1"/>
    <xf numFmtId="167" fontId="4" fillId="0" borderId="20" xfId="2" applyNumberFormat="1" applyFont="1" applyBorder="1"/>
    <xf numFmtId="167" fontId="3" fillId="0" borderId="0" xfId="2" applyNumberFormat="1" applyFont="1"/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quotePrefix="1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7" fontId="4" fillId="0" borderId="11" xfId="0" applyNumberFormat="1" applyFont="1" applyFill="1" applyBorder="1"/>
    <xf numFmtId="167" fontId="7" fillId="0" borderId="11" xfId="0" applyNumberFormat="1" applyFont="1" applyFill="1" applyBorder="1"/>
    <xf numFmtId="165" fontId="4" fillId="0" borderId="10" xfId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/>
    </xf>
    <xf numFmtId="167" fontId="7" fillId="0" borderId="0" xfId="0" applyNumberFormat="1" applyFont="1"/>
    <xf numFmtId="168" fontId="5" fillId="0" borderId="1" xfId="0" applyNumberFormat="1" applyFont="1" applyFill="1" applyBorder="1" applyAlignment="1">
      <alignment horizontal="right"/>
    </xf>
    <xf numFmtId="167" fontId="8" fillId="0" borderId="0" xfId="0" applyNumberFormat="1" applyFont="1"/>
    <xf numFmtId="41" fontId="3" fillId="0" borderId="0" xfId="0" applyNumberFormat="1" applyFont="1"/>
    <xf numFmtId="0" fontId="3" fillId="0" borderId="10" xfId="0" applyFont="1" applyFill="1" applyBorder="1"/>
    <xf numFmtId="0" fontId="8" fillId="0" borderId="11" xfId="0" applyFont="1" applyFill="1" applyBorder="1" applyAlignment="1">
      <alignment horizontal="center" vertical="center"/>
    </xf>
    <xf numFmtId="167" fontId="8" fillId="0" borderId="11" xfId="0" applyNumberFormat="1" applyFont="1" applyFill="1" applyBorder="1"/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167" fontId="3" fillId="0" borderId="10" xfId="0" applyNumberFormat="1" applyFont="1" applyBorder="1" applyAlignment="1">
      <alignment horizontal="right"/>
    </xf>
    <xf numFmtId="167" fontId="7" fillId="0" borderId="11" xfId="0" applyNumberFormat="1" applyFont="1" applyBorder="1"/>
    <xf numFmtId="167" fontId="9" fillId="0" borderId="0" xfId="0" applyNumberFormat="1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167" fontId="8" fillId="0" borderId="11" xfId="0" applyNumberFormat="1" applyFont="1" applyBorder="1"/>
    <xf numFmtId="170" fontId="7" fillId="0" borderId="11" xfId="0" applyNumberFormat="1" applyFont="1" applyBorder="1"/>
    <xf numFmtId="170" fontId="7" fillId="0" borderId="0" xfId="0" applyNumberFormat="1" applyFont="1"/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1" fontId="8" fillId="0" borderId="11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11" xfId="0" applyNumberFormat="1" applyFont="1" applyBorder="1" applyAlignment="1">
      <alignment vertical="center"/>
    </xf>
    <xf numFmtId="167" fontId="8" fillId="0" borderId="11" xfId="0" applyNumberFormat="1" applyFont="1" applyBorder="1" applyAlignment="1">
      <alignment vertical="center"/>
    </xf>
    <xf numFmtId="41" fontId="5" fillId="0" borderId="0" xfId="0" applyNumberFormat="1" applyFont="1"/>
    <xf numFmtId="167" fontId="10" fillId="0" borderId="11" xfId="0" applyNumberFormat="1" applyFont="1" applyBorder="1"/>
    <xf numFmtId="167" fontId="7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7" fontId="8" fillId="0" borderId="16" xfId="0" applyNumberFormat="1" applyFont="1" applyBorder="1"/>
    <xf numFmtId="167" fontId="5" fillId="0" borderId="0" xfId="0" applyNumberFormat="1" applyFont="1" applyAlignment="1">
      <alignment vertical="center"/>
    </xf>
    <xf numFmtId="41" fontId="8" fillId="0" borderId="10" xfId="0" applyNumberFormat="1" applyFont="1" applyBorder="1"/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1" fontId="8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6" fillId="0" borderId="10" xfId="0" quotePrefix="1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49" fontId="8" fillId="0" borderId="0" xfId="0" quotePrefix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8" fillId="0" borderId="11" xfId="0" applyNumberFormat="1" applyFont="1" applyFill="1" applyBorder="1"/>
    <xf numFmtId="167" fontId="10" fillId="0" borderId="11" xfId="0" applyNumberFormat="1" applyFont="1" applyFill="1" applyBorder="1"/>
    <xf numFmtId="165" fontId="3" fillId="0" borderId="0" xfId="1" applyFont="1"/>
    <xf numFmtId="165" fontId="3" fillId="0" borderId="0" xfId="0" applyNumberFormat="1" applyFont="1"/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1" xfId="0" applyFont="1" applyFill="1" applyBorder="1"/>
    <xf numFmtId="0" fontId="3" fillId="0" borderId="11" xfId="0" applyFont="1" applyBorder="1" applyAlignment="1">
      <alignment horizontal="center" vertical="center"/>
    </xf>
    <xf numFmtId="165" fontId="3" fillId="0" borderId="11" xfId="1" applyFont="1" applyBorder="1"/>
    <xf numFmtId="0" fontId="6" fillId="0" borderId="1" xfId="0" applyFont="1" applyBorder="1"/>
    <xf numFmtId="0" fontId="6" fillId="0" borderId="10" xfId="0" applyFont="1" applyBorder="1"/>
    <xf numFmtId="0" fontId="3" fillId="0" borderId="1" xfId="0" applyFont="1" applyBorder="1" applyAlignment="1">
      <alignment vertical="top" wrapText="1"/>
    </xf>
    <xf numFmtId="165" fontId="3" fillId="0" borderId="10" xfId="1" applyFont="1" applyBorder="1"/>
    <xf numFmtId="167" fontId="4" fillId="0" borderId="20" xfId="0" applyNumberFormat="1" applyFont="1" applyBorder="1"/>
    <xf numFmtId="174" fontId="3" fillId="0" borderId="0" xfId="0" applyNumberFormat="1" applyFont="1"/>
    <xf numFmtId="0" fontId="4" fillId="0" borderId="10" xfId="2" applyFont="1" applyFill="1" applyBorder="1" applyAlignment="1">
      <alignment horizontal="center" vertical="center"/>
    </xf>
    <xf numFmtId="49" fontId="4" fillId="0" borderId="0" xfId="2" quotePrefix="1" applyNumberFormat="1" applyFont="1" applyFill="1" applyAlignment="1">
      <alignment horizontal="left" vertical="center"/>
    </xf>
    <xf numFmtId="0" fontId="4" fillId="0" borderId="1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horizontal="center" vertical="center"/>
    </xf>
    <xf numFmtId="167" fontId="4" fillId="0" borderId="11" xfId="2" applyNumberFormat="1" applyFont="1" applyFill="1" applyBorder="1"/>
    <xf numFmtId="167" fontId="7" fillId="0" borderId="11" xfId="2" applyNumberFormat="1" applyFont="1" applyFill="1" applyBorder="1"/>
    <xf numFmtId="0" fontId="8" fillId="0" borderId="1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1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horizontal="center" vertical="center"/>
    </xf>
    <xf numFmtId="168" fontId="5" fillId="0" borderId="11" xfId="2" applyNumberFormat="1" applyFont="1" applyFill="1" applyBorder="1" applyAlignment="1">
      <alignment horizontal="right"/>
    </xf>
    <xf numFmtId="168" fontId="5" fillId="0" borderId="1" xfId="2" applyNumberFormat="1" applyFont="1" applyFill="1" applyBorder="1" applyAlignment="1">
      <alignment horizontal="right"/>
    </xf>
    <xf numFmtId="0" fontId="3" fillId="0" borderId="10" xfId="2" applyFont="1" applyFill="1" applyBorder="1"/>
    <xf numFmtId="174" fontId="3" fillId="0" borderId="0" xfId="2" applyNumberFormat="1" applyFont="1"/>
    <xf numFmtId="173" fontId="3" fillId="0" borderId="0" xfId="2" applyNumberFormat="1" applyFont="1"/>
    <xf numFmtId="170" fontId="3" fillId="0" borderId="0" xfId="2" applyNumberFormat="1" applyFont="1"/>
    <xf numFmtId="41" fontId="8" fillId="0" borderId="16" xfId="2" applyNumberFormat="1" applyFont="1" applyBorder="1"/>
    <xf numFmtId="165" fontId="3" fillId="0" borderId="0" xfId="1" applyFont="1" applyAlignment="1">
      <alignment horizontal="left"/>
    </xf>
    <xf numFmtId="165" fontId="3" fillId="0" borderId="0" xfId="1" applyFont="1" applyAlignment="1">
      <alignment vertical="center"/>
    </xf>
    <xf numFmtId="165" fontId="2" fillId="0" borderId="0" xfId="1" applyFont="1" applyAlignment="1"/>
    <xf numFmtId="0" fontId="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2" fillId="0" borderId="22" xfId="3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65" fontId="0" fillId="0" borderId="22" xfId="3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165" fontId="15" fillId="0" borderId="22" xfId="3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2" fillId="0" borderId="22" xfId="0" applyFont="1" applyBorder="1" applyAlignment="1">
      <alignment horizontal="left" vertical="center" wrapText="1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/>
    <xf numFmtId="0" fontId="2" fillId="0" borderId="0" xfId="0" applyFont="1" applyAlignment="1">
      <alignment horizontal="center" vertical="center"/>
    </xf>
    <xf numFmtId="165" fontId="0" fillId="0" borderId="0" xfId="3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2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1" fontId="2" fillId="0" borderId="0" xfId="0" applyNumberFormat="1" applyFont="1"/>
    <xf numFmtId="0" fontId="21" fillId="0" borderId="0" xfId="0" applyFont="1"/>
    <xf numFmtId="0" fontId="21" fillId="0" borderId="0" xfId="0" applyFont="1" applyAlignment="1">
      <alignment wrapText="1"/>
    </xf>
    <xf numFmtId="0" fontId="6" fillId="0" borderId="0" xfId="0" applyFont="1"/>
    <xf numFmtId="175" fontId="2" fillId="0" borderId="0" xfId="0" applyNumberFormat="1" applyFont="1"/>
    <xf numFmtId="0" fontId="21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1" fillId="2" borderId="26" xfId="0" applyFont="1" applyFill="1" applyBorder="1" applyAlignment="1">
      <alignment horizontal="center" vertical="center" wrapText="1"/>
    </xf>
    <xf numFmtId="0" fontId="2" fillId="2" borderId="22" xfId="0" quotePrefix="1" applyFont="1" applyFill="1" applyBorder="1" applyAlignment="1">
      <alignment horizontal="center" vertical="center"/>
    </xf>
    <xf numFmtId="41" fontId="2" fillId="2" borderId="22" xfId="0" quotePrefix="1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1" fillId="2" borderId="28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175" fontId="21" fillId="2" borderId="32" xfId="0" applyNumberFormat="1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" fillId="0" borderId="0" xfId="0" quotePrefix="1" applyFont="1" applyAlignment="1">
      <alignment horizontal="left"/>
    </xf>
    <xf numFmtId="165" fontId="0" fillId="0" borderId="0" xfId="1" applyFont="1"/>
    <xf numFmtId="0" fontId="0" fillId="0" borderId="22" xfId="0" applyBorder="1"/>
    <xf numFmtId="165" fontId="0" fillId="0" borderId="22" xfId="1" applyFont="1" applyBorder="1"/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22" xfId="1" applyFont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/>
    <xf numFmtId="0" fontId="0" fillId="0" borderId="22" xfId="0" applyFill="1" applyBorder="1" applyAlignment="1">
      <alignment horizontal="center" vertical="center"/>
    </xf>
    <xf numFmtId="0" fontId="4" fillId="0" borderId="10" xfId="2" applyFont="1" applyBorder="1"/>
    <xf numFmtId="0" fontId="3" fillId="0" borderId="0" xfId="2" applyFont="1" applyBorder="1" applyAlignment="1">
      <alignment horizontal="center" vertical="center"/>
    </xf>
    <xf numFmtId="167" fontId="8" fillId="0" borderId="12" xfId="2" applyNumberFormat="1" applyFont="1" applyBorder="1"/>
    <xf numFmtId="0" fontId="8" fillId="0" borderId="12" xfId="2" applyFont="1" applyBorder="1" applyAlignment="1">
      <alignment horizontal="left" vertical="center" wrapText="1"/>
    </xf>
    <xf numFmtId="0" fontId="3" fillId="0" borderId="12" xfId="2" applyFont="1" applyBorder="1"/>
    <xf numFmtId="0" fontId="8" fillId="0" borderId="12" xfId="2" applyFont="1" applyBorder="1" applyAlignment="1">
      <alignment vertical="center" wrapText="1"/>
    </xf>
    <xf numFmtId="0" fontId="8" fillId="0" borderId="34" xfId="2" applyFont="1" applyBorder="1" applyAlignment="1">
      <alignment horizontal="center" vertical="center"/>
    </xf>
    <xf numFmtId="167" fontId="9" fillId="0" borderId="34" xfId="2" applyNumberFormat="1" applyFont="1" applyBorder="1"/>
    <xf numFmtId="41" fontId="8" fillId="0" borderId="34" xfId="2" applyNumberFormat="1" applyFont="1" applyBorder="1"/>
    <xf numFmtId="0" fontId="8" fillId="0" borderId="12" xfId="0" applyFont="1" applyBorder="1" applyAlignment="1">
      <alignment horizontal="center" vertical="center"/>
    </xf>
    <xf numFmtId="167" fontId="9" fillId="0" borderId="11" xfId="0" applyNumberFormat="1" applyFont="1" applyBorder="1"/>
    <xf numFmtId="0" fontId="8" fillId="0" borderId="16" xfId="0" applyFont="1" applyBorder="1" applyAlignment="1">
      <alignment horizontal="center" vertical="center"/>
    </xf>
    <xf numFmtId="41" fontId="8" fillId="0" borderId="16" xfId="0" applyNumberFormat="1" applyFont="1" applyBorder="1"/>
    <xf numFmtId="0" fontId="4" fillId="0" borderId="0" xfId="0" applyFont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1" xfId="2" applyFont="1" applyBorder="1"/>
    <xf numFmtId="0" fontId="8" fillId="0" borderId="1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2" fillId="0" borderId="0" xfId="2" applyFont="1" applyAlignment="1"/>
    <xf numFmtId="0" fontId="6" fillId="0" borderId="10" xfId="2" applyFont="1" applyBorder="1"/>
    <xf numFmtId="0" fontId="8" fillId="0" borderId="13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3" fillId="0" borderId="1" xfId="2" applyFont="1" applyBorder="1" applyAlignment="1">
      <alignment horizontal="center" vertical="center"/>
    </xf>
    <xf numFmtId="0" fontId="6" fillId="0" borderId="1" xfId="2" applyFont="1" applyBorder="1"/>
    <xf numFmtId="0" fontId="3" fillId="0" borderId="10" xfId="2" applyFont="1" applyBorder="1" applyAlignment="1">
      <alignment horizontal="center" vertical="center"/>
    </xf>
    <xf numFmtId="0" fontId="6" fillId="0" borderId="10" xfId="2" applyFont="1" applyBorder="1"/>
    <xf numFmtId="0" fontId="8" fillId="0" borderId="13" xfId="2" applyFont="1" applyBorder="1" applyAlignment="1">
      <alignment horizontal="center" vertical="center"/>
    </xf>
    <xf numFmtId="0" fontId="6" fillId="0" borderId="33" xfId="2" applyFont="1" applyBorder="1"/>
    <xf numFmtId="0" fontId="8" fillId="0" borderId="10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165" fontId="3" fillId="0" borderId="0" xfId="1" applyFont="1" applyAlignment="1">
      <alignment horizontal="center"/>
    </xf>
    <xf numFmtId="0" fontId="4" fillId="0" borderId="11" xfId="2" applyFont="1" applyBorder="1" applyAlignment="1">
      <alignment horizontal="center"/>
    </xf>
    <xf numFmtId="167" fontId="4" fillId="0" borderId="10" xfId="2" applyNumberFormat="1" applyFont="1" applyBorder="1" applyAlignment="1">
      <alignment horizontal="right"/>
    </xf>
    <xf numFmtId="165" fontId="4" fillId="0" borderId="0" xfId="1" applyFont="1"/>
    <xf numFmtId="165" fontId="21" fillId="0" borderId="0" xfId="1" applyFont="1" applyAlignment="1"/>
    <xf numFmtId="0" fontId="21" fillId="0" borderId="0" xfId="2" applyFont="1" applyAlignment="1"/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/>
    </xf>
    <xf numFmtId="167" fontId="5" fillId="0" borderId="11" xfId="2" applyNumberFormat="1" applyFont="1" applyBorder="1"/>
    <xf numFmtId="0" fontId="5" fillId="0" borderId="10" xfId="2" applyFont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41" fontId="8" fillId="0" borderId="0" xfId="2" applyNumberFormat="1" applyFont="1" applyBorder="1"/>
    <xf numFmtId="167" fontId="8" fillId="0" borderId="0" xfId="2" applyNumberFormat="1" applyFont="1" applyBorder="1"/>
    <xf numFmtId="0" fontId="5" fillId="0" borderId="0" xfId="2" applyFont="1" applyBorder="1" applyAlignment="1">
      <alignment horizontal="center" vertical="center"/>
    </xf>
    <xf numFmtId="41" fontId="5" fillId="0" borderId="0" xfId="2" applyNumberFormat="1" applyFont="1" applyBorder="1"/>
    <xf numFmtId="167" fontId="5" fillId="0" borderId="0" xfId="2" applyNumberFormat="1" applyFont="1" applyBorder="1"/>
    <xf numFmtId="165" fontId="24" fillId="0" borderId="0" xfId="1" applyFont="1"/>
    <xf numFmtId="167" fontId="8" fillId="0" borderId="33" xfId="2" applyNumberFormat="1" applyFont="1" applyBorder="1"/>
    <xf numFmtId="167" fontId="8" fillId="0" borderId="10" xfId="2" applyNumberFormat="1" applyFont="1" applyBorder="1"/>
    <xf numFmtId="165" fontId="3" fillId="0" borderId="33" xfId="1" applyFont="1" applyBorder="1"/>
    <xf numFmtId="165" fontId="4" fillId="0" borderId="33" xfId="1" applyFont="1" applyBorder="1"/>
    <xf numFmtId="165" fontId="24" fillId="0" borderId="0" xfId="1" applyFont="1" applyAlignment="1">
      <alignment horizontal="left"/>
    </xf>
    <xf numFmtId="165" fontId="25" fillId="0" borderId="0" xfId="1" applyFont="1" applyAlignment="1"/>
    <xf numFmtId="0" fontId="26" fillId="0" borderId="0" xfId="2" applyFont="1" applyAlignment="1"/>
    <xf numFmtId="167" fontId="27" fillId="0" borderId="0" xfId="2" applyNumberFormat="1" applyFont="1" applyAlignment="1"/>
    <xf numFmtId="167" fontId="26" fillId="0" borderId="0" xfId="2" applyNumberFormat="1" applyFont="1" applyAlignment="1"/>
    <xf numFmtId="170" fontId="28" fillId="0" borderId="11" xfId="2" applyNumberFormat="1" applyFont="1" applyBorder="1"/>
    <xf numFmtId="0" fontId="2" fillId="0" borderId="0" xfId="2" applyFont="1" applyAlignment="1"/>
    <xf numFmtId="0" fontId="6" fillId="0" borderId="1" xfId="2" applyFont="1" applyBorder="1"/>
    <xf numFmtId="0" fontId="3" fillId="0" borderId="10" xfId="2" applyFont="1" applyBorder="1" applyAlignment="1">
      <alignment horizontal="center" vertical="center"/>
    </xf>
    <xf numFmtId="0" fontId="6" fillId="0" borderId="10" xfId="2" applyFont="1" applyBorder="1"/>
    <xf numFmtId="0" fontId="8" fillId="0" borderId="10" xfId="2" applyFont="1" applyBorder="1" applyAlignment="1">
      <alignment horizontal="center" vertical="center"/>
    </xf>
    <xf numFmtId="0" fontId="0" fillId="0" borderId="0" xfId="0" applyFont="1" applyAlignment="1"/>
    <xf numFmtId="167" fontId="2" fillId="0" borderId="0" xfId="2" applyNumberFormat="1" applyFont="1" applyAlignment="1"/>
    <xf numFmtId="167" fontId="2" fillId="0" borderId="0" xfId="2" applyNumberFormat="1" applyFont="1" applyAlignment="1">
      <alignment vertical="center"/>
    </xf>
    <xf numFmtId="167" fontId="8" fillId="0" borderId="1" xfId="2" applyNumberFormat="1" applyFont="1" applyBorder="1" applyAlignment="1">
      <alignment horizontal="left" vertical="center" wrapText="1"/>
    </xf>
    <xf numFmtId="165" fontId="29" fillId="0" borderId="0" xfId="1" applyFont="1" applyFill="1"/>
    <xf numFmtId="165" fontId="29" fillId="0" borderId="0" xfId="2" applyNumberFormat="1" applyFont="1"/>
    <xf numFmtId="165" fontId="29" fillId="0" borderId="0" xfId="1" applyFont="1"/>
    <xf numFmtId="165" fontId="29" fillId="0" borderId="0" xfId="0" applyNumberFormat="1" applyFont="1"/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Border="1"/>
    <xf numFmtId="41" fontId="8" fillId="0" borderId="13" xfId="0" applyNumberFormat="1" applyFont="1" applyBorder="1"/>
    <xf numFmtId="165" fontId="3" fillId="0" borderId="10" xfId="2" applyNumberFormat="1" applyFont="1" applyBorder="1"/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center" vertical="center"/>
    </xf>
    <xf numFmtId="0" fontId="6" fillId="2" borderId="22" xfId="0" applyFont="1" applyFill="1" applyBorder="1"/>
    <xf numFmtId="0" fontId="21" fillId="0" borderId="11" xfId="0" quotePrefix="1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2" fillId="0" borderId="0" xfId="0" applyFont="1"/>
    <xf numFmtId="0" fontId="21" fillId="0" borderId="0" xfId="0" applyFont="1" applyAlignment="1">
      <alignment horizontal="left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41" fontId="21" fillId="2" borderId="23" xfId="0" applyNumberFormat="1" applyFont="1" applyFill="1" applyBorder="1" applyAlignment="1">
      <alignment horizontal="center" vertical="center" wrapText="1"/>
    </xf>
    <xf numFmtId="41" fontId="21" fillId="2" borderId="2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1" fillId="0" borderId="10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1" fillId="2" borderId="29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31" xfId="0" applyFont="1" applyFill="1" applyBorder="1"/>
    <xf numFmtId="0" fontId="2" fillId="0" borderId="0" xfId="0" applyFont="1" applyAlignment="1">
      <alignment horizontal="center"/>
    </xf>
    <xf numFmtId="0" fontId="21" fillId="0" borderId="5" xfId="0" quotePrefix="1" applyFont="1" applyBorder="1" applyAlignment="1">
      <alignment horizontal="center" vertical="top"/>
    </xf>
    <xf numFmtId="0" fontId="21" fillId="0" borderId="2" xfId="0" quotePrefix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19" fillId="0" borderId="3" xfId="0" applyFont="1" applyBorder="1"/>
    <xf numFmtId="0" fontId="19" fillId="0" borderId="4" xfId="0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/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9" xfId="0" applyFont="1" applyBorder="1"/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6" fillId="0" borderId="1" xfId="0" applyFont="1" applyFill="1" applyBorder="1"/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/>
    <xf numFmtId="0" fontId="6" fillId="0" borderId="15" xfId="0" applyFont="1" applyBorder="1"/>
    <xf numFmtId="0" fontId="5" fillId="0" borderId="10" xfId="0" applyFont="1" applyFill="1" applyBorder="1" applyAlignment="1">
      <alignment horizontal="left" vertical="center" wrapText="1"/>
    </xf>
    <xf numFmtId="49" fontId="5" fillId="0" borderId="10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10" xfId="0" quotePrefix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5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4" fillId="0" borderId="0" xfId="2" applyFont="1" applyAlignment="1">
      <alignment horizontal="center"/>
    </xf>
    <xf numFmtId="0" fontId="2" fillId="0" borderId="0" xfId="2" applyFont="1" applyAlignment="1"/>
    <xf numFmtId="166" fontId="4" fillId="0" borderId="0" xfId="2" applyNumberFormat="1" applyFont="1" applyAlignment="1">
      <alignment horizontal="left"/>
    </xf>
    <xf numFmtId="0" fontId="3" fillId="0" borderId="1" xfId="2" applyFont="1" applyBorder="1" applyAlignment="1">
      <alignment horizontal="center" vertical="center"/>
    </xf>
    <xf numFmtId="0" fontId="6" fillId="0" borderId="1" xfId="2" applyFont="1" applyBorder="1"/>
    <xf numFmtId="0" fontId="4" fillId="0" borderId="2" xfId="2" applyFont="1" applyBorder="1" applyAlignment="1">
      <alignment horizontal="center" vertical="center" wrapText="1"/>
    </xf>
    <xf numFmtId="0" fontId="19" fillId="0" borderId="3" xfId="2" applyFont="1" applyBorder="1"/>
    <xf numFmtId="0" fontId="19" fillId="0" borderId="4" xfId="2" applyFont="1" applyBorder="1"/>
    <xf numFmtId="0" fontId="19" fillId="0" borderId="6" xfId="2" applyFont="1" applyBorder="1"/>
    <xf numFmtId="0" fontId="19" fillId="0" borderId="7" xfId="2" applyFont="1" applyBorder="1"/>
    <xf numFmtId="0" fontId="19" fillId="0" borderId="8" xfId="2" applyFont="1" applyBorder="1"/>
    <xf numFmtId="0" fontId="6" fillId="0" borderId="3" xfId="2" applyFont="1" applyBorder="1"/>
    <xf numFmtId="0" fontId="6" fillId="0" borderId="6" xfId="2" applyFont="1" applyBorder="1"/>
    <xf numFmtId="0" fontId="6" fillId="0" borderId="7" xfId="2" applyFont="1" applyBorder="1"/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6" fillId="0" borderId="9" xfId="2" applyFont="1" applyBorder="1"/>
    <xf numFmtId="0" fontId="8" fillId="0" borderId="10" xfId="2" applyFont="1" applyFill="1" applyBorder="1" applyAlignment="1">
      <alignment horizontal="left" vertical="center" wrapText="1"/>
    </xf>
    <xf numFmtId="0" fontId="2" fillId="0" borderId="0" xfId="2" applyFont="1" applyFill="1" applyAlignment="1"/>
    <xf numFmtId="0" fontId="6" fillId="0" borderId="1" xfId="2" applyFont="1" applyFill="1" applyBorder="1"/>
    <xf numFmtId="0" fontId="5" fillId="0" borderId="10" xfId="2" applyFont="1" applyBorder="1" applyAlignment="1">
      <alignment horizontal="left" vertical="center" wrapText="1"/>
    </xf>
    <xf numFmtId="0" fontId="2" fillId="0" borderId="0" xfId="2" applyFont="1" applyAlignment="1">
      <alignment wrapText="1"/>
    </xf>
    <xf numFmtId="0" fontId="6" fillId="0" borderId="1" xfId="2" applyFont="1" applyBorder="1" applyAlignment="1">
      <alignment wrapText="1"/>
    </xf>
    <xf numFmtId="0" fontId="3" fillId="0" borderId="10" xfId="2" applyFont="1" applyBorder="1" applyAlignment="1">
      <alignment horizontal="center" vertical="center"/>
    </xf>
    <xf numFmtId="0" fontId="6" fillId="0" borderId="10" xfId="2" applyFont="1" applyBorder="1"/>
    <xf numFmtId="0" fontId="8" fillId="0" borderId="13" xfId="2" applyFont="1" applyBorder="1" applyAlignment="1">
      <alignment horizontal="center" vertical="center"/>
    </xf>
    <xf numFmtId="0" fontId="2" fillId="0" borderId="14" xfId="2" applyFont="1" applyBorder="1" applyAlignment="1"/>
    <xf numFmtId="0" fontId="6" fillId="0" borderId="15" xfId="2" applyFont="1" applyBorder="1"/>
    <xf numFmtId="0" fontId="4" fillId="0" borderId="10" xfId="2" applyFont="1" applyBorder="1" applyAlignment="1">
      <alignment horizontal="left" vertical="center"/>
    </xf>
    <xf numFmtId="49" fontId="5" fillId="0" borderId="10" xfId="2" quotePrefix="1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0" fontId="8" fillId="0" borderId="10" xfId="2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49" fontId="8" fillId="0" borderId="10" xfId="2" applyNumberFormat="1" applyFont="1" applyBorder="1" applyAlignment="1">
      <alignment horizontal="center" vertical="center"/>
    </xf>
    <xf numFmtId="0" fontId="5" fillId="0" borderId="10" xfId="2" applyFont="1" applyFill="1" applyBorder="1" applyAlignment="1">
      <alignment horizontal="left" vertical="center" wrapText="1"/>
    </xf>
    <xf numFmtId="0" fontId="8" fillId="0" borderId="10" xfId="2" applyFont="1" applyFill="1" applyBorder="1" applyAlignment="1">
      <alignment horizontal="center" vertical="center"/>
    </xf>
    <xf numFmtId="0" fontId="6" fillId="0" borderId="10" xfId="2" applyFont="1" applyFill="1" applyBorder="1"/>
    <xf numFmtId="0" fontId="5" fillId="0" borderId="0" xfId="2" applyFont="1" applyFill="1" applyAlignment="1">
      <alignment horizontal="left" vertical="center" wrapText="1"/>
    </xf>
    <xf numFmtId="0" fontId="4" fillId="0" borderId="17" xfId="2" applyFont="1" applyBorder="1" applyAlignment="1">
      <alignment horizontal="center"/>
    </xf>
    <xf numFmtId="0" fontId="6" fillId="0" borderId="18" xfId="2" applyFont="1" applyBorder="1"/>
    <xf numFmtId="0" fontId="6" fillId="0" borderId="19" xfId="2" applyFont="1" applyBorder="1"/>
    <xf numFmtId="0" fontId="3" fillId="0" borderId="2" xfId="2" applyFont="1" applyBorder="1" applyAlignment="1">
      <alignment horizontal="center" vertical="center" wrapText="1"/>
    </xf>
    <xf numFmtId="0" fontId="6" fillId="0" borderId="4" xfId="2" applyFont="1" applyBorder="1"/>
    <xf numFmtId="0" fontId="6" fillId="0" borderId="8" xfId="2" applyFont="1" applyBorder="1"/>
    <xf numFmtId="0" fontId="8" fillId="0" borderId="10" xfId="2" applyFont="1" applyBorder="1" applyAlignment="1">
      <alignment horizontal="left" vertical="center" wrapText="1"/>
    </xf>
    <xf numFmtId="0" fontId="8" fillId="0" borderId="33" xfId="2" applyFont="1" applyBorder="1" applyAlignment="1">
      <alignment horizontal="center" vertical="center"/>
    </xf>
    <xf numFmtId="0" fontId="6" fillId="0" borderId="33" xfId="2" applyFont="1" applyBorder="1"/>
    <xf numFmtId="0" fontId="2" fillId="0" borderId="0" xfId="2" applyFont="1" applyBorder="1" applyAlignment="1"/>
    <xf numFmtId="0" fontId="3" fillId="0" borderId="0" xfId="2" applyFont="1" applyBorder="1" applyAlignment="1">
      <alignment horizontal="center"/>
    </xf>
    <xf numFmtId="0" fontId="6" fillId="0" borderId="0" xfId="2" applyFont="1" applyBorder="1"/>
    <xf numFmtId="0" fontId="27" fillId="0" borderId="0" xfId="2" applyFont="1" applyAlignment="1">
      <alignment horizontal="center" vertical="center"/>
    </xf>
    <xf numFmtId="0" fontId="23" fillId="0" borderId="0" xfId="0" applyFont="1" applyAlignment="1"/>
    <xf numFmtId="0" fontId="19" fillId="0" borderId="1" xfId="0" applyFont="1" applyBorder="1"/>
    <xf numFmtId="0" fontId="21" fillId="0" borderId="0" xfId="2" applyFont="1" applyAlignment="1"/>
    <xf numFmtId="0" fontId="19" fillId="0" borderId="1" xfId="2" applyFont="1" applyBorder="1"/>
    <xf numFmtId="0" fontId="21" fillId="0" borderId="0" xfId="2" applyFont="1" applyAlignment="1">
      <alignment wrapText="1"/>
    </xf>
    <xf numFmtId="0" fontId="19" fillId="0" borderId="1" xfId="2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1" applyFont="1" applyAlignment="1">
      <alignment horizontal="center" vertical="center" wrapText="1"/>
    </xf>
    <xf numFmtId="165" fontId="7" fillId="0" borderId="0" xfId="1" applyFont="1"/>
    <xf numFmtId="165" fontId="8" fillId="0" borderId="0" xfId="1" applyFont="1"/>
    <xf numFmtId="165" fontId="31" fillId="0" borderId="0" xfId="1" applyFont="1"/>
    <xf numFmtId="165" fontId="5" fillId="0" borderId="0" xfId="1" applyFont="1"/>
    <xf numFmtId="165" fontId="7" fillId="0" borderId="0" xfId="1" applyFont="1" applyAlignment="1">
      <alignment vertical="center"/>
    </xf>
    <xf numFmtId="165" fontId="8" fillId="0" borderId="0" xfId="1" applyFont="1" applyAlignment="1">
      <alignment vertical="center"/>
    </xf>
    <xf numFmtId="165" fontId="10" fillId="0" borderId="0" xfId="1" applyFont="1"/>
    <xf numFmtId="165" fontId="0" fillId="0" borderId="0" xfId="1" applyFont="1" applyAlignment="1"/>
    <xf numFmtId="0" fontId="6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/>
    <xf numFmtId="167" fontId="3" fillId="0" borderId="0" xfId="0" applyNumberFormat="1" applyFont="1"/>
    <xf numFmtId="0" fontId="32" fillId="0" borderId="10" xfId="0" applyFont="1" applyBorder="1" applyAlignment="1">
      <alignment horizontal="left" vertical="center"/>
    </xf>
    <xf numFmtId="0" fontId="30" fillId="0" borderId="0" xfId="0" applyFont="1" applyAlignment="1"/>
    <xf numFmtId="0" fontId="26" fillId="0" borderId="1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5" fontId="12" fillId="0" borderId="11" xfId="1" applyFont="1" applyBorder="1"/>
    <xf numFmtId="167" fontId="33" fillId="0" borderId="11" xfId="0" applyNumberFormat="1" applyFont="1" applyBorder="1"/>
    <xf numFmtId="165" fontId="28" fillId="0" borderId="0" xfId="1" applyFont="1"/>
    <xf numFmtId="165" fontId="33" fillId="0" borderId="0" xfId="1" applyFont="1"/>
    <xf numFmtId="0" fontId="26" fillId="0" borderId="10" xfId="0" applyFont="1" applyBorder="1"/>
    <xf numFmtId="0" fontId="12" fillId="0" borderId="1" xfId="0" applyFont="1" applyBorder="1" applyAlignment="1">
      <alignment vertical="top" wrapText="1"/>
    </xf>
    <xf numFmtId="165" fontId="12" fillId="0" borderId="10" xfId="1" applyFont="1" applyBorder="1"/>
    <xf numFmtId="167" fontId="12" fillId="0" borderId="11" xfId="0" applyNumberFormat="1" applyFont="1" applyBorder="1"/>
    <xf numFmtId="165" fontId="12" fillId="0" borderId="0" xfId="1" applyFont="1"/>
  </cellXfs>
  <cellStyles count="4">
    <cellStyle name="Comma [0]" xfId="1" builtinId="6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92507</xdr:colOff>
      <xdr:row>27</xdr:row>
      <xdr:rowOff>18594</xdr:rowOff>
    </xdr:from>
    <xdr:to>
      <xdr:col>5</xdr:col>
      <xdr:colOff>1925332</xdr:colOff>
      <xdr:row>35</xdr:row>
      <xdr:rowOff>150683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rcRect t="16425"/>
        <a:stretch/>
      </xdr:blipFill>
      <xdr:spPr>
        <a:xfrm rot="-120000">
          <a:off x="1729075" y="6867935"/>
          <a:ext cx="2975825" cy="1725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274031</xdr:colOff>
      <xdr:row>62</xdr:row>
      <xdr:rowOff>5786</xdr:rowOff>
    </xdr:from>
    <xdr:to>
      <xdr:col>14</xdr:col>
      <xdr:colOff>211381</xdr:colOff>
      <xdr:row>72</xdr:row>
      <xdr:rowOff>136658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/>
      </xdr:blipFill>
      <xdr:spPr>
        <a:xfrm rot="-120000">
          <a:off x="5969981" y="12340661"/>
          <a:ext cx="2975825" cy="2064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266701</xdr:colOff>
      <xdr:row>59</xdr:row>
      <xdr:rowOff>152400</xdr:rowOff>
    </xdr:from>
    <xdr:to>
      <xdr:col>14</xdr:col>
      <xdr:colOff>251676</xdr:colOff>
      <xdr:row>70</xdr:row>
      <xdr:rowOff>207072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/>
      </xdr:blipFill>
      <xdr:spPr>
        <a:xfrm rot="-120000">
          <a:off x="5829301" y="12134850"/>
          <a:ext cx="2975825" cy="2064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62</xdr:row>
      <xdr:rowOff>190500</xdr:rowOff>
    </xdr:from>
    <xdr:to>
      <xdr:col>14</xdr:col>
      <xdr:colOff>270724</xdr:colOff>
      <xdr:row>74</xdr:row>
      <xdr:rowOff>159447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/>
      </xdr:blipFill>
      <xdr:spPr>
        <a:xfrm rot="-120000">
          <a:off x="5495924" y="12315825"/>
          <a:ext cx="2975825" cy="20644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60</xdr:row>
      <xdr:rowOff>123825</xdr:rowOff>
    </xdr:from>
    <xdr:to>
      <xdr:col>14</xdr:col>
      <xdr:colOff>337400</xdr:colOff>
      <xdr:row>71</xdr:row>
      <xdr:rowOff>121347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/>
      </xdr:blipFill>
      <xdr:spPr>
        <a:xfrm rot="-120000">
          <a:off x="6067425" y="12296775"/>
          <a:ext cx="2975825" cy="20644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266699</xdr:colOff>
      <xdr:row>62</xdr:row>
      <xdr:rowOff>161924</xdr:rowOff>
    </xdr:from>
    <xdr:to>
      <xdr:col>14</xdr:col>
      <xdr:colOff>261199</xdr:colOff>
      <xdr:row>74</xdr:row>
      <xdr:rowOff>102296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/>
      </xdr:blipFill>
      <xdr:spPr>
        <a:xfrm rot="-120000">
          <a:off x="5572124" y="12277724"/>
          <a:ext cx="2975825" cy="20644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222250</xdr:colOff>
      <xdr:row>62</xdr:row>
      <xdr:rowOff>169333</xdr:rowOff>
    </xdr:from>
    <xdr:to>
      <xdr:col>14</xdr:col>
      <xdr:colOff>255909</xdr:colOff>
      <xdr:row>74</xdr:row>
      <xdr:rowOff>138280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/>
      </xdr:blipFill>
      <xdr:spPr>
        <a:xfrm rot="-120000">
          <a:off x="5482167" y="12393083"/>
          <a:ext cx="2975825" cy="20644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61</xdr:row>
      <xdr:rowOff>161925</xdr:rowOff>
    </xdr:from>
    <xdr:to>
      <xdr:col>14</xdr:col>
      <xdr:colOff>232625</xdr:colOff>
      <xdr:row>73</xdr:row>
      <xdr:rowOff>73722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/>
      </xdr:blipFill>
      <xdr:spPr>
        <a:xfrm rot="-120000">
          <a:off x="5638800" y="12353925"/>
          <a:ext cx="2975825" cy="2064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B1" zoomScale="110" zoomScaleNormal="110" workbookViewId="0">
      <selection activeCell="F16" sqref="F16"/>
    </sheetView>
  </sheetViews>
  <sheetFormatPr defaultColWidth="14.42578125" defaultRowHeight="15" x14ac:dyDescent="0.25"/>
  <cols>
    <col min="1" max="1" width="5.5703125" style="250" customWidth="1"/>
    <col min="2" max="2" width="4.85546875" style="250" customWidth="1"/>
    <col min="3" max="3" width="14.140625" style="250" customWidth="1"/>
    <col min="4" max="4" width="8.85546875" style="250" customWidth="1"/>
    <col min="5" max="5" width="8.28515625" style="250" customWidth="1"/>
    <col min="6" max="6" width="53" style="250" customWidth="1"/>
    <col min="7" max="7" width="11.28515625" style="250" customWidth="1"/>
    <col min="8" max="8" width="13.5703125" style="250" customWidth="1"/>
    <col min="9" max="9" width="30.42578125" style="250" customWidth="1"/>
    <col min="10" max="10" width="11.85546875" style="250" customWidth="1"/>
    <col min="11" max="11" width="10.28515625" style="250" customWidth="1"/>
    <col min="12" max="12" width="15.5703125" style="250" customWidth="1"/>
    <col min="13" max="13" width="5.7109375" style="250" customWidth="1"/>
    <col min="14" max="14" width="8.7109375" style="250" customWidth="1"/>
    <col min="15" max="15" width="12.7109375" style="250" customWidth="1"/>
    <col min="16" max="16" width="8.7109375" style="250" customWidth="1"/>
    <col min="17" max="16384" width="14.42578125" style="250"/>
  </cols>
  <sheetData>
    <row r="1" spans="2:12" x14ac:dyDescent="0.25">
      <c r="B1" s="249"/>
      <c r="I1" s="251"/>
      <c r="K1" s="251"/>
      <c r="L1" s="252"/>
    </row>
    <row r="2" spans="2:12" x14ac:dyDescent="0.25">
      <c r="B2" s="393" t="s">
        <v>120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2:12" x14ac:dyDescent="0.25">
      <c r="B3" s="393" t="s">
        <v>121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2:12" x14ac:dyDescent="0.25">
      <c r="I4" s="251"/>
      <c r="K4" s="251"/>
      <c r="L4" s="252"/>
    </row>
    <row r="5" spans="2:12" x14ac:dyDescent="0.25">
      <c r="B5" s="253" t="s">
        <v>122</v>
      </c>
      <c r="C5" s="253"/>
      <c r="D5" s="253" t="s">
        <v>123</v>
      </c>
      <c r="E5" s="254"/>
      <c r="F5" s="255"/>
      <c r="G5" s="255"/>
      <c r="H5" s="255"/>
      <c r="I5" s="255"/>
      <c r="J5" s="255"/>
      <c r="K5" s="255"/>
      <c r="L5" s="255"/>
    </row>
    <row r="6" spans="2:12" x14ac:dyDescent="0.25">
      <c r="B6" s="395" t="s">
        <v>124</v>
      </c>
      <c r="C6" s="394"/>
      <c r="D6" s="253" t="s">
        <v>125</v>
      </c>
      <c r="E6" s="255"/>
    </row>
    <row r="7" spans="2:12" x14ac:dyDescent="0.25">
      <c r="B7" s="253" t="s">
        <v>126</v>
      </c>
      <c r="C7" s="253"/>
      <c r="D7" s="253" t="s">
        <v>127</v>
      </c>
      <c r="E7" s="255"/>
    </row>
    <row r="8" spans="2:12" x14ac:dyDescent="0.25">
      <c r="B8" s="253" t="s">
        <v>128</v>
      </c>
      <c r="C8" s="253"/>
      <c r="D8" s="253" t="s">
        <v>129</v>
      </c>
      <c r="E8" s="253"/>
      <c r="F8" s="256"/>
      <c r="G8" s="256"/>
      <c r="H8" s="256"/>
      <c r="I8" s="251"/>
      <c r="K8" s="251"/>
      <c r="L8" s="252"/>
    </row>
    <row r="9" spans="2:12" x14ac:dyDescent="0.25">
      <c r="B9" s="253"/>
      <c r="C9" s="253"/>
      <c r="D9" s="253"/>
      <c r="E9" s="253"/>
      <c r="I9" s="251"/>
      <c r="K9" s="251"/>
      <c r="L9" s="252"/>
    </row>
    <row r="10" spans="2:12" s="258" customFormat="1" ht="27.75" customHeight="1" x14ac:dyDescent="0.25">
      <c r="B10" s="396" t="s">
        <v>130</v>
      </c>
      <c r="C10" s="398" t="s">
        <v>131</v>
      </c>
      <c r="D10" s="399"/>
      <c r="E10" s="396" t="s">
        <v>132</v>
      </c>
      <c r="F10" s="396" t="s">
        <v>133</v>
      </c>
      <c r="G10" s="396" t="s">
        <v>134</v>
      </c>
      <c r="H10" s="396" t="s">
        <v>135</v>
      </c>
      <c r="I10" s="257" t="s">
        <v>136</v>
      </c>
      <c r="J10" s="396" t="s">
        <v>137</v>
      </c>
      <c r="K10" s="396" t="s">
        <v>138</v>
      </c>
      <c r="L10" s="402" t="s">
        <v>139</v>
      </c>
    </row>
    <row r="11" spans="2:12" s="258" customFormat="1" ht="24.75" customHeight="1" x14ac:dyDescent="0.25">
      <c r="B11" s="397"/>
      <c r="C11" s="400"/>
      <c r="D11" s="401"/>
      <c r="E11" s="397"/>
      <c r="F11" s="397"/>
      <c r="G11" s="397"/>
      <c r="H11" s="397"/>
      <c r="I11" s="259" t="s">
        <v>140</v>
      </c>
      <c r="J11" s="397"/>
      <c r="K11" s="397"/>
      <c r="L11" s="403"/>
    </row>
    <row r="12" spans="2:12" ht="15.75" customHeight="1" x14ac:dyDescent="0.25">
      <c r="B12" s="260" t="s">
        <v>141</v>
      </c>
      <c r="C12" s="389" t="s">
        <v>142</v>
      </c>
      <c r="D12" s="390"/>
      <c r="E12" s="260" t="s">
        <v>143</v>
      </c>
      <c r="F12" s="260" t="s">
        <v>144</v>
      </c>
      <c r="G12" s="260" t="s">
        <v>145</v>
      </c>
      <c r="H12" s="260" t="s">
        <v>146</v>
      </c>
      <c r="I12" s="260" t="s">
        <v>147</v>
      </c>
      <c r="J12" s="260" t="s">
        <v>148</v>
      </c>
      <c r="K12" s="260" t="s">
        <v>149</v>
      </c>
      <c r="L12" s="261" t="s">
        <v>150</v>
      </c>
    </row>
    <row r="13" spans="2:12" ht="30" x14ac:dyDescent="0.25">
      <c r="B13" s="391" t="s">
        <v>151</v>
      </c>
      <c r="C13" s="406" t="s">
        <v>152</v>
      </c>
      <c r="D13" s="407"/>
      <c r="E13" s="262">
        <v>2</v>
      </c>
      <c r="F13" s="263" t="s">
        <v>95</v>
      </c>
      <c r="G13" s="264" t="s">
        <v>153</v>
      </c>
      <c r="H13" s="265" t="s">
        <v>154</v>
      </c>
      <c r="I13" s="265" t="s">
        <v>155</v>
      </c>
      <c r="J13" s="266" t="s">
        <v>156</v>
      </c>
      <c r="K13" s="267" t="s">
        <v>11</v>
      </c>
      <c r="L13" s="268">
        <f>'Sampah 24'!O61</f>
        <v>123225300</v>
      </c>
    </row>
    <row r="14" spans="2:12" ht="28.15" customHeight="1" x14ac:dyDescent="0.25">
      <c r="B14" s="392"/>
      <c r="C14" s="408"/>
      <c r="D14" s="407"/>
      <c r="E14" s="262">
        <v>3</v>
      </c>
      <c r="F14" s="263" t="s">
        <v>104</v>
      </c>
      <c r="G14" s="269" t="s">
        <v>153</v>
      </c>
      <c r="H14" s="265" t="s">
        <v>154</v>
      </c>
      <c r="I14" s="265" t="s">
        <v>155</v>
      </c>
      <c r="J14" s="266" t="s">
        <v>156</v>
      </c>
      <c r="K14" s="267" t="s">
        <v>11</v>
      </c>
      <c r="L14" s="268">
        <f>'Keamanan 16'!O60</f>
        <v>123226200</v>
      </c>
    </row>
    <row r="15" spans="2:12" ht="30" x14ac:dyDescent="0.25">
      <c r="B15" s="392"/>
      <c r="C15" s="408"/>
      <c r="D15" s="407"/>
      <c r="E15" s="262">
        <v>4</v>
      </c>
      <c r="F15" s="270" t="s">
        <v>157</v>
      </c>
      <c r="G15" s="269" t="s">
        <v>153</v>
      </c>
      <c r="H15" s="265" t="s">
        <v>154</v>
      </c>
      <c r="I15" s="265" t="s">
        <v>155</v>
      </c>
      <c r="J15" s="266" t="s">
        <v>156</v>
      </c>
      <c r="K15" s="267" t="s">
        <v>11</v>
      </c>
      <c r="L15" s="268">
        <f>'Mitigasi 16'!O59</f>
        <v>123225300</v>
      </c>
    </row>
    <row r="16" spans="2:12" ht="30" x14ac:dyDescent="0.25">
      <c r="B16" s="392"/>
      <c r="C16" s="408"/>
      <c r="D16" s="407"/>
      <c r="E16" s="262">
        <v>5</v>
      </c>
      <c r="F16" s="271" t="s">
        <v>98</v>
      </c>
      <c r="G16" s="269" t="s">
        <v>153</v>
      </c>
      <c r="H16" s="265" t="s">
        <v>154</v>
      </c>
      <c r="I16" s="265" t="s">
        <v>155</v>
      </c>
      <c r="J16" s="266" t="s">
        <v>156</v>
      </c>
      <c r="K16" s="267" t="s">
        <v>11</v>
      </c>
      <c r="L16" s="268">
        <f>'Pendamping Bisnis 24'!O62</f>
        <v>123225300</v>
      </c>
    </row>
    <row r="17" spans="1:16" ht="33.4" customHeight="1" x14ac:dyDescent="0.25">
      <c r="B17" s="413" t="s">
        <v>158</v>
      </c>
      <c r="C17" s="414" t="s">
        <v>159</v>
      </c>
      <c r="D17" s="415"/>
      <c r="E17" s="262">
        <v>1</v>
      </c>
      <c r="F17" s="271" t="s">
        <v>160</v>
      </c>
      <c r="G17" s="269" t="s">
        <v>153</v>
      </c>
      <c r="H17" s="265" t="s">
        <v>154</v>
      </c>
      <c r="I17" s="265" t="s">
        <v>155</v>
      </c>
      <c r="J17" s="266" t="s">
        <v>156</v>
      </c>
      <c r="K17" s="267" t="s">
        <v>11</v>
      </c>
      <c r="L17" s="268">
        <f>'Kuliner 24'!O61</f>
        <v>123225300</v>
      </c>
    </row>
    <row r="18" spans="1:16" ht="30" x14ac:dyDescent="0.25">
      <c r="B18" s="391"/>
      <c r="C18" s="406"/>
      <c r="D18" s="416"/>
      <c r="E18" s="262">
        <v>5</v>
      </c>
      <c r="F18" s="271" t="s">
        <v>6</v>
      </c>
      <c r="G18" s="269" t="s">
        <v>153</v>
      </c>
      <c r="H18" s="265" t="s">
        <v>154</v>
      </c>
      <c r="I18" s="265" t="s">
        <v>155</v>
      </c>
      <c r="J18" s="266" t="s">
        <v>156</v>
      </c>
      <c r="K18" s="267" t="s">
        <v>11</v>
      </c>
      <c r="L18" s="268">
        <f>'Pendamping Homestay 25'!O62</f>
        <v>123225300</v>
      </c>
    </row>
    <row r="19" spans="1:16" ht="30" x14ac:dyDescent="0.25">
      <c r="B19" s="392"/>
      <c r="C19" s="408"/>
      <c r="D19" s="407"/>
      <c r="E19" s="262">
        <v>6</v>
      </c>
      <c r="F19" s="271" t="s">
        <v>161</v>
      </c>
      <c r="G19" s="269" t="s">
        <v>153</v>
      </c>
      <c r="H19" s="265" t="s">
        <v>154</v>
      </c>
      <c r="I19" s="265" t="s">
        <v>155</v>
      </c>
      <c r="J19" s="266" t="s">
        <v>156</v>
      </c>
      <c r="K19" s="267" t="s">
        <v>11</v>
      </c>
      <c r="L19" s="268">
        <f>'Pendamping Desa 26'!O62</f>
        <v>123225300</v>
      </c>
    </row>
    <row r="20" spans="1:16" ht="15.75" customHeight="1" x14ac:dyDescent="0.25">
      <c r="A20" s="253"/>
      <c r="B20" s="272"/>
      <c r="C20" s="273"/>
      <c r="D20" s="274"/>
      <c r="E20" s="272"/>
      <c r="F20" s="273"/>
      <c r="G20" s="273"/>
      <c r="H20" s="273"/>
      <c r="I20" s="409" t="s">
        <v>162</v>
      </c>
      <c r="J20" s="410"/>
      <c r="K20" s="411"/>
      <c r="L20" s="275">
        <f>SUM(L13:L19)</f>
        <v>862578000</v>
      </c>
      <c r="M20" s="253"/>
      <c r="N20" s="253"/>
      <c r="O20" s="253"/>
      <c r="P20" s="253"/>
    </row>
    <row r="21" spans="1:16" ht="15.75" customHeight="1" x14ac:dyDescent="0.25">
      <c r="I21" s="251"/>
      <c r="K21" s="251"/>
      <c r="L21" s="252"/>
    </row>
    <row r="22" spans="1:16" ht="15.75" customHeight="1" x14ac:dyDescent="0.25">
      <c r="B22" s="250" t="s">
        <v>163</v>
      </c>
      <c r="I22" s="251"/>
      <c r="K22" s="251"/>
      <c r="L22" s="252"/>
    </row>
    <row r="23" spans="1:16" ht="15.75" customHeight="1" x14ac:dyDescent="0.25">
      <c r="B23" s="250" t="s">
        <v>164</v>
      </c>
      <c r="I23" s="251"/>
      <c r="K23" s="251"/>
      <c r="L23" s="252"/>
    </row>
    <row r="24" spans="1:16" ht="15.75" customHeight="1" x14ac:dyDescent="0.25">
      <c r="I24" s="251"/>
      <c r="K24" s="251"/>
      <c r="L24" s="252"/>
    </row>
    <row r="25" spans="1:16" ht="15.75" customHeight="1" x14ac:dyDescent="0.25">
      <c r="I25" s="251" t="s">
        <v>197</v>
      </c>
      <c r="K25" s="251"/>
      <c r="L25" s="252"/>
    </row>
    <row r="26" spans="1:16" ht="15.75" customHeight="1" x14ac:dyDescent="0.25">
      <c r="I26" s="251"/>
      <c r="K26" s="251"/>
      <c r="L26" s="252"/>
    </row>
    <row r="27" spans="1:16" ht="15.75" customHeight="1" x14ac:dyDescent="0.25">
      <c r="B27" s="412" t="s">
        <v>165</v>
      </c>
      <c r="C27" s="412"/>
      <c r="D27" s="412"/>
      <c r="E27" s="412"/>
      <c r="F27" s="412"/>
      <c r="I27" s="251" t="s">
        <v>166</v>
      </c>
      <c r="K27" s="251"/>
      <c r="L27" s="252"/>
    </row>
    <row r="28" spans="1:16" ht="15.75" customHeight="1" x14ac:dyDescent="0.25">
      <c r="B28" s="405" t="s">
        <v>90</v>
      </c>
      <c r="C28" s="405"/>
      <c r="D28" s="405"/>
      <c r="E28" s="405"/>
      <c r="F28" s="405"/>
      <c r="I28" s="251" t="s">
        <v>167</v>
      </c>
      <c r="K28" s="251"/>
      <c r="L28" s="252"/>
    </row>
    <row r="29" spans="1:16" ht="15.75" customHeight="1" x14ac:dyDescent="0.25">
      <c r="B29" s="405" t="s">
        <v>91</v>
      </c>
      <c r="C29" s="405"/>
      <c r="D29" s="405"/>
      <c r="E29" s="405"/>
      <c r="F29" s="405"/>
      <c r="I29" s="251" t="s">
        <v>168</v>
      </c>
      <c r="K29" s="251"/>
      <c r="L29" s="252"/>
    </row>
    <row r="30" spans="1:16" ht="15.75" customHeight="1" x14ac:dyDescent="0.25">
      <c r="B30" s="115"/>
      <c r="C30" s="115"/>
      <c r="D30" s="115"/>
      <c r="E30" s="115"/>
      <c r="F30" s="115"/>
      <c r="I30" s="276"/>
      <c r="K30" s="251"/>
      <c r="L30" s="252"/>
    </row>
    <row r="31" spans="1:16" ht="15.75" customHeight="1" x14ac:dyDescent="0.25">
      <c r="B31" s="115"/>
      <c r="C31" s="115"/>
      <c r="D31" s="115"/>
      <c r="E31" s="115"/>
      <c r="F31" s="115"/>
      <c r="I31" s="276"/>
      <c r="K31" s="251"/>
      <c r="L31" s="252"/>
    </row>
    <row r="32" spans="1:16" ht="15.75" customHeight="1" x14ac:dyDescent="0.25">
      <c r="B32" s="116"/>
      <c r="C32" s="115"/>
      <c r="D32" s="115"/>
      <c r="E32" s="115"/>
      <c r="F32" s="115"/>
      <c r="I32" s="276"/>
      <c r="K32" s="251"/>
      <c r="L32" s="252"/>
    </row>
    <row r="33" spans="2:12" ht="15.75" customHeight="1" x14ac:dyDescent="0.25">
      <c r="B33" s="404" t="s">
        <v>92</v>
      </c>
      <c r="C33" s="404"/>
      <c r="D33" s="404"/>
      <c r="E33" s="404"/>
      <c r="F33" s="404"/>
      <c r="I33" s="276"/>
      <c r="K33" s="251"/>
      <c r="L33" s="252"/>
    </row>
    <row r="34" spans="2:12" ht="15.75" customHeight="1" x14ac:dyDescent="0.25">
      <c r="B34" s="405" t="s">
        <v>93</v>
      </c>
      <c r="C34" s="405"/>
      <c r="D34" s="405"/>
      <c r="E34" s="405"/>
      <c r="F34" s="405"/>
      <c r="I34" s="277" t="s">
        <v>169</v>
      </c>
      <c r="K34" s="251"/>
      <c r="L34" s="252"/>
    </row>
    <row r="35" spans="2:12" ht="15.75" customHeight="1" x14ac:dyDescent="0.25">
      <c r="B35" s="405" t="s">
        <v>94</v>
      </c>
      <c r="C35" s="405"/>
      <c r="D35" s="405"/>
      <c r="E35" s="405"/>
      <c r="F35" s="405"/>
      <c r="I35" s="278" t="s">
        <v>170</v>
      </c>
      <c r="K35" s="251"/>
      <c r="L35" s="252"/>
    </row>
    <row r="36" spans="2:12" ht="15.75" customHeight="1" x14ac:dyDescent="0.25">
      <c r="I36" s="251"/>
      <c r="K36" s="251"/>
      <c r="L36" s="252"/>
    </row>
    <row r="37" spans="2:12" ht="15.75" customHeight="1" x14ac:dyDescent="0.25">
      <c r="B37" s="279" t="s">
        <v>171</v>
      </c>
      <c r="I37" s="251"/>
      <c r="K37" s="251"/>
      <c r="L37" s="252"/>
    </row>
    <row r="38" spans="2:12" ht="15.75" customHeight="1" x14ac:dyDescent="0.25">
      <c r="B38" s="280" t="s">
        <v>172</v>
      </c>
      <c r="D38" s="250" t="s">
        <v>173</v>
      </c>
      <c r="I38" s="251"/>
      <c r="K38" s="251"/>
      <c r="L38" s="252"/>
    </row>
    <row r="39" spans="2:12" ht="15.75" customHeight="1" x14ac:dyDescent="0.25">
      <c r="B39" s="280" t="s">
        <v>174</v>
      </c>
      <c r="D39" s="250" t="s">
        <v>175</v>
      </c>
      <c r="I39" s="251"/>
      <c r="K39" s="251"/>
      <c r="L39" s="252"/>
    </row>
    <row r="40" spans="2:12" ht="15.75" customHeight="1" x14ac:dyDescent="0.25">
      <c r="B40" s="280" t="s">
        <v>176</v>
      </c>
      <c r="D40" s="250" t="s">
        <v>177</v>
      </c>
      <c r="I40" s="251"/>
      <c r="K40" s="251"/>
      <c r="L40" s="252"/>
    </row>
    <row r="41" spans="2:12" ht="15.75" customHeight="1" x14ac:dyDescent="0.25">
      <c r="B41" s="280" t="s">
        <v>178</v>
      </c>
      <c r="D41" s="250" t="s">
        <v>179</v>
      </c>
      <c r="I41" s="251"/>
      <c r="K41" s="251"/>
      <c r="L41" s="252"/>
    </row>
    <row r="42" spans="2:12" ht="15.75" customHeight="1" x14ac:dyDescent="0.25">
      <c r="B42" s="280" t="s">
        <v>180</v>
      </c>
      <c r="D42" s="250" t="s">
        <v>181</v>
      </c>
      <c r="I42" s="251"/>
      <c r="K42" s="251"/>
      <c r="L42" s="252"/>
    </row>
    <row r="43" spans="2:12" ht="15.75" customHeight="1" x14ac:dyDescent="0.25">
      <c r="B43" s="280" t="s">
        <v>182</v>
      </c>
      <c r="D43" s="250" t="s">
        <v>183</v>
      </c>
      <c r="I43" s="251"/>
      <c r="K43" s="251"/>
      <c r="L43" s="252"/>
    </row>
    <row r="44" spans="2:12" ht="15.75" customHeight="1" x14ac:dyDescent="0.25">
      <c r="B44" s="280" t="s">
        <v>184</v>
      </c>
      <c r="D44" s="250" t="s">
        <v>185</v>
      </c>
      <c r="I44" s="251"/>
      <c r="K44" s="251"/>
      <c r="L44" s="252"/>
    </row>
    <row r="45" spans="2:12" ht="15.75" customHeight="1" x14ac:dyDescent="0.25">
      <c r="B45" s="280" t="s">
        <v>186</v>
      </c>
      <c r="D45" s="250" t="s">
        <v>187</v>
      </c>
      <c r="I45" s="251"/>
      <c r="K45" s="251"/>
      <c r="L45" s="252"/>
    </row>
    <row r="46" spans="2:12" ht="15.75" customHeight="1" x14ac:dyDescent="0.25">
      <c r="I46" s="251"/>
      <c r="K46" s="251"/>
      <c r="L46" s="252"/>
    </row>
    <row r="47" spans="2:12" ht="15.75" customHeight="1" x14ac:dyDescent="0.25">
      <c r="I47" s="251"/>
      <c r="K47" s="251"/>
      <c r="L47" s="252"/>
    </row>
    <row r="48" spans="2:12" ht="15.75" customHeight="1" x14ac:dyDescent="0.25">
      <c r="I48" s="251"/>
      <c r="K48" s="251"/>
      <c r="L48" s="252"/>
    </row>
    <row r="49" spans="9:12" ht="15.75" customHeight="1" x14ac:dyDescent="0.25">
      <c r="I49" s="251"/>
      <c r="K49" s="251"/>
      <c r="L49" s="252"/>
    </row>
    <row r="50" spans="9:12" ht="15.75" customHeight="1" x14ac:dyDescent="0.25">
      <c r="I50" s="251"/>
      <c r="K50" s="251"/>
      <c r="L50" s="252"/>
    </row>
    <row r="51" spans="9:12" ht="15.75" customHeight="1" x14ac:dyDescent="0.25">
      <c r="I51" s="251"/>
      <c r="K51" s="251"/>
      <c r="L51" s="252"/>
    </row>
    <row r="52" spans="9:12" ht="15.75" customHeight="1" x14ac:dyDescent="0.25">
      <c r="I52" s="251"/>
      <c r="K52" s="251"/>
      <c r="L52" s="252"/>
    </row>
    <row r="53" spans="9:12" ht="15.75" customHeight="1" x14ac:dyDescent="0.25">
      <c r="I53" s="251"/>
      <c r="K53" s="251"/>
      <c r="L53" s="252"/>
    </row>
    <row r="54" spans="9:12" ht="15.75" customHeight="1" x14ac:dyDescent="0.25">
      <c r="I54" s="251"/>
      <c r="K54" s="251"/>
      <c r="L54" s="252"/>
    </row>
    <row r="55" spans="9:12" ht="15.75" customHeight="1" x14ac:dyDescent="0.25">
      <c r="I55" s="251"/>
      <c r="K55" s="251"/>
      <c r="L55" s="252"/>
    </row>
    <row r="56" spans="9:12" ht="15.75" customHeight="1" x14ac:dyDescent="0.25">
      <c r="I56" s="251"/>
      <c r="K56" s="251"/>
      <c r="L56" s="252"/>
    </row>
    <row r="57" spans="9:12" ht="15.75" customHeight="1" x14ac:dyDescent="0.25">
      <c r="I57" s="251"/>
      <c r="K57" s="251"/>
      <c r="L57" s="252"/>
    </row>
    <row r="58" spans="9:12" ht="15.75" customHeight="1" x14ac:dyDescent="0.25">
      <c r="I58" s="251"/>
      <c r="K58" s="251"/>
      <c r="L58" s="252"/>
    </row>
    <row r="59" spans="9:12" ht="15.75" customHeight="1" x14ac:dyDescent="0.25">
      <c r="I59" s="251"/>
      <c r="K59" s="251"/>
      <c r="L59" s="252"/>
    </row>
    <row r="60" spans="9:12" ht="15.75" customHeight="1" x14ac:dyDescent="0.25">
      <c r="I60" s="251"/>
      <c r="K60" s="251"/>
      <c r="L60" s="252"/>
    </row>
    <row r="61" spans="9:12" ht="15.75" customHeight="1" x14ac:dyDescent="0.25">
      <c r="I61" s="251"/>
      <c r="K61" s="251"/>
      <c r="L61" s="252"/>
    </row>
    <row r="62" spans="9:12" ht="15.75" customHeight="1" x14ac:dyDescent="0.25">
      <c r="I62" s="251"/>
      <c r="K62" s="251"/>
      <c r="L62" s="252"/>
    </row>
    <row r="63" spans="9:12" ht="15.75" customHeight="1" x14ac:dyDescent="0.25">
      <c r="I63" s="251"/>
      <c r="K63" s="251"/>
      <c r="L63" s="252"/>
    </row>
    <row r="64" spans="9:12" ht="15.75" customHeight="1" x14ac:dyDescent="0.25">
      <c r="I64" s="251"/>
      <c r="K64" s="251"/>
      <c r="L64" s="252"/>
    </row>
    <row r="65" spans="9:12" ht="15.75" customHeight="1" x14ac:dyDescent="0.25">
      <c r="I65" s="251"/>
      <c r="K65" s="251"/>
      <c r="L65" s="252"/>
    </row>
    <row r="66" spans="9:12" ht="15.75" customHeight="1" x14ac:dyDescent="0.25">
      <c r="I66" s="251"/>
      <c r="K66" s="251"/>
      <c r="L66" s="252"/>
    </row>
    <row r="67" spans="9:12" ht="15.75" customHeight="1" x14ac:dyDescent="0.25">
      <c r="I67" s="251"/>
      <c r="K67" s="251"/>
      <c r="L67" s="252"/>
    </row>
    <row r="68" spans="9:12" ht="15.75" customHeight="1" x14ac:dyDescent="0.25">
      <c r="I68" s="251"/>
      <c r="K68" s="251"/>
      <c r="L68" s="252"/>
    </row>
  </sheetData>
  <mergeCells count="24">
    <mergeCell ref="B33:F33"/>
    <mergeCell ref="B34:F34"/>
    <mergeCell ref="B35:F35"/>
    <mergeCell ref="C13:D16"/>
    <mergeCell ref="I20:K20"/>
    <mergeCell ref="B27:F27"/>
    <mergeCell ref="B28:F28"/>
    <mergeCell ref="B29:F29"/>
    <mergeCell ref="B17:B19"/>
    <mergeCell ref="C17:D19"/>
    <mergeCell ref="C12:D12"/>
    <mergeCell ref="B13:B16"/>
    <mergeCell ref="B2:L2"/>
    <mergeCell ref="B3:L3"/>
    <mergeCell ref="B6:C6"/>
    <mergeCell ref="B10:B11"/>
    <mergeCell ref="C10:D11"/>
    <mergeCell ref="E10:E11"/>
    <mergeCell ref="F10:F11"/>
    <mergeCell ref="G10:G11"/>
    <mergeCell ref="H10:H11"/>
    <mergeCell ref="J10:J11"/>
    <mergeCell ref="K10:K11"/>
    <mergeCell ref="L10:L11"/>
  </mergeCells>
  <pageMargins left="0.31496062992125984" right="0.51181102362204722" top="0.35433070866141736" bottom="0.35433070866141736" header="0.31496062992125984" footer="0.31496062992125984"/>
  <pageSetup paperSize="5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5"/>
  <sheetViews>
    <sheetView topLeftCell="A30" workbookViewId="0">
      <selection activeCell="D41" sqref="D41"/>
    </sheetView>
  </sheetViews>
  <sheetFormatPr defaultColWidth="14.42578125" defaultRowHeight="15" x14ac:dyDescent="0.25"/>
  <cols>
    <col min="1" max="2" width="3.28515625" style="320" customWidth="1"/>
    <col min="3" max="3" width="2.28515625" style="320" customWidth="1"/>
    <col min="4" max="4" width="49.42578125" style="320" customWidth="1"/>
    <col min="5" max="5" width="5.7109375" style="320" hidden="1" customWidth="1"/>
    <col min="6" max="6" width="6.28515625" style="320" hidden="1" customWidth="1"/>
    <col min="7" max="7" width="4.42578125" style="320" hidden="1" customWidth="1"/>
    <col min="8" max="8" width="4.85546875" style="320" hidden="1" customWidth="1"/>
    <col min="9" max="9" width="6.5703125" style="320" hidden="1" customWidth="1"/>
    <col min="10" max="11" width="4.42578125" style="320" hidden="1" customWidth="1"/>
    <col min="12" max="12" width="4.7109375" style="320" hidden="1" customWidth="1"/>
    <col min="13" max="13" width="12.7109375" style="320" hidden="1" customWidth="1"/>
    <col min="14" max="14" width="11.85546875" style="320" hidden="1" customWidth="1"/>
    <col min="15" max="15" width="13.5703125" style="320" customWidth="1"/>
    <col min="16" max="16" width="12.85546875" style="228" customWidth="1"/>
    <col min="17" max="17" width="12.5703125" style="228" customWidth="1"/>
    <col min="18" max="19" width="11.7109375" style="228" customWidth="1"/>
    <col min="20" max="20" width="12" style="228" customWidth="1"/>
    <col min="21" max="21" width="12.28515625" style="228" customWidth="1"/>
    <col min="22" max="22" width="14.42578125" style="352"/>
    <col min="23" max="23" width="39" style="320" customWidth="1"/>
    <col min="24" max="16384" width="14.42578125" style="320"/>
  </cols>
  <sheetData>
    <row r="1" spans="1:22" ht="16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196"/>
      <c r="Q1" s="196"/>
      <c r="R1" s="196"/>
      <c r="S1" s="196"/>
      <c r="T1" s="196"/>
    </row>
    <row r="2" spans="1:22" ht="16.5" customHeight="1" x14ac:dyDescent="0.3">
      <c r="A2" s="1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196"/>
      <c r="Q2" s="196"/>
      <c r="R2" s="196"/>
      <c r="S2" s="196"/>
      <c r="T2" s="196"/>
    </row>
    <row r="3" spans="1:22" ht="16.5" customHeight="1" x14ac:dyDescent="0.3">
      <c r="A3" s="1"/>
      <c r="B3" s="465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196"/>
      <c r="Q3" s="196"/>
      <c r="R3" s="196"/>
      <c r="S3" s="196"/>
      <c r="T3" s="196"/>
    </row>
    <row r="4" spans="1:22" ht="9.75" customHeight="1" x14ac:dyDescent="0.3">
      <c r="A4" s="1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196"/>
      <c r="Q4" s="196"/>
      <c r="R4" s="196"/>
      <c r="S4" s="196"/>
      <c r="T4" s="196"/>
    </row>
    <row r="5" spans="1:22" ht="16.5" customHeight="1" x14ac:dyDescent="0.3">
      <c r="A5" s="1"/>
      <c r="B5" s="2"/>
      <c r="C5" s="2"/>
      <c r="D5" s="6" t="s">
        <v>2</v>
      </c>
      <c r="E5" s="319" t="s">
        <v>3</v>
      </c>
      <c r="F5" s="6" t="s">
        <v>4</v>
      </c>
      <c r="G5" s="6"/>
      <c r="H5" s="6"/>
      <c r="I5" s="2"/>
      <c r="J5" s="2"/>
      <c r="K5" s="2"/>
      <c r="L5" s="2"/>
      <c r="M5" s="3"/>
      <c r="N5" s="2"/>
      <c r="O5" s="2"/>
      <c r="P5" s="196"/>
      <c r="Q5" s="196"/>
      <c r="R5" s="196"/>
      <c r="S5" s="196"/>
      <c r="T5" s="196"/>
    </row>
    <row r="6" spans="1:22" ht="16.5" customHeight="1" x14ac:dyDescent="0.3">
      <c r="A6" s="1"/>
      <c r="B6" s="2"/>
      <c r="C6" s="2"/>
      <c r="D6" s="6" t="s">
        <v>5</v>
      </c>
      <c r="E6" s="319" t="s">
        <v>3</v>
      </c>
      <c r="F6" s="6" t="s">
        <v>161</v>
      </c>
      <c r="G6" s="6"/>
      <c r="H6" s="6"/>
      <c r="I6" s="2"/>
      <c r="J6" s="2"/>
      <c r="K6" s="2"/>
      <c r="L6" s="2"/>
      <c r="M6" s="3"/>
      <c r="N6" s="2"/>
      <c r="O6" s="2"/>
      <c r="P6" s="196"/>
      <c r="Q6" s="196"/>
      <c r="R6" s="196"/>
      <c r="S6" s="196"/>
      <c r="T6" s="196"/>
    </row>
    <row r="7" spans="1:22" ht="16.5" customHeight="1" x14ac:dyDescent="0.3">
      <c r="A7" s="1"/>
      <c r="B7" s="2"/>
      <c r="C7" s="2"/>
      <c r="D7" s="6" t="s">
        <v>7</v>
      </c>
      <c r="E7" s="319" t="s">
        <v>3</v>
      </c>
      <c r="F7" s="6" t="s">
        <v>8</v>
      </c>
      <c r="G7" s="6"/>
      <c r="H7" s="6"/>
      <c r="I7" s="2"/>
      <c r="J7" s="2"/>
      <c r="K7" s="2"/>
      <c r="L7" s="2"/>
      <c r="M7" s="3"/>
      <c r="N7" s="2"/>
      <c r="O7" s="2"/>
      <c r="P7" s="196"/>
      <c r="Q7" s="196"/>
      <c r="R7" s="196"/>
      <c r="S7" s="196"/>
      <c r="T7" s="196"/>
    </row>
    <row r="8" spans="1:22" ht="16.5" customHeight="1" x14ac:dyDescent="0.3">
      <c r="A8" s="1"/>
      <c r="B8" s="2"/>
      <c r="C8" s="2"/>
      <c r="D8" s="6" t="s">
        <v>9</v>
      </c>
      <c r="E8" s="319" t="s">
        <v>3</v>
      </c>
      <c r="F8" s="6" t="s">
        <v>10</v>
      </c>
      <c r="G8" s="6"/>
      <c r="H8" s="6"/>
      <c r="I8" s="2"/>
      <c r="J8" s="2"/>
      <c r="K8" s="2"/>
      <c r="L8" s="2"/>
      <c r="M8" s="3"/>
      <c r="N8" s="2"/>
      <c r="O8" s="2"/>
      <c r="P8" s="196"/>
      <c r="Q8" s="196"/>
      <c r="R8" s="196"/>
      <c r="S8" s="196"/>
      <c r="T8" s="196"/>
    </row>
    <row r="9" spans="1:22" ht="16.5" customHeight="1" x14ac:dyDescent="0.3">
      <c r="A9" s="1"/>
      <c r="B9" s="2"/>
      <c r="C9" s="2"/>
      <c r="D9" s="6"/>
      <c r="E9" s="319"/>
      <c r="F9" s="6" t="s">
        <v>11</v>
      </c>
      <c r="G9" s="6"/>
      <c r="H9" s="6"/>
      <c r="I9" s="2"/>
      <c r="J9" s="2"/>
      <c r="K9" s="2"/>
      <c r="L9" s="2"/>
      <c r="M9" s="3"/>
      <c r="N9" s="2"/>
      <c r="O9" s="2"/>
      <c r="P9" s="196"/>
      <c r="Q9" s="196"/>
      <c r="R9" s="196"/>
      <c r="S9" s="196"/>
      <c r="T9" s="196"/>
    </row>
    <row r="10" spans="1:22" ht="16.5" customHeight="1" x14ac:dyDescent="0.3">
      <c r="A10" s="1"/>
      <c r="B10" s="2"/>
      <c r="C10" s="2"/>
      <c r="D10" s="7" t="s">
        <v>12</v>
      </c>
      <c r="E10" s="319" t="s">
        <v>3</v>
      </c>
      <c r="F10" s="467">
        <f>O65</f>
        <v>123225300</v>
      </c>
      <c r="G10" s="467"/>
      <c r="H10" s="467"/>
      <c r="I10" s="467"/>
      <c r="J10" s="2"/>
      <c r="K10" s="2"/>
      <c r="L10" s="2"/>
      <c r="M10" s="3"/>
      <c r="N10" s="2"/>
      <c r="O10" s="2"/>
      <c r="P10" s="196"/>
      <c r="Q10" s="196"/>
      <c r="R10" s="196"/>
      <c r="S10" s="196"/>
      <c r="T10" s="196"/>
    </row>
    <row r="11" spans="1:22" ht="16.5" customHeight="1" x14ac:dyDescent="0.3">
      <c r="A11" s="1"/>
      <c r="B11" s="2"/>
      <c r="C11" s="2"/>
      <c r="D11" s="6" t="s">
        <v>13</v>
      </c>
      <c r="E11" s="319" t="s">
        <v>3</v>
      </c>
      <c r="F11" s="8">
        <v>2021</v>
      </c>
      <c r="G11" s="6"/>
      <c r="H11" s="6"/>
      <c r="I11" s="2"/>
      <c r="J11" s="2"/>
      <c r="K11" s="2"/>
      <c r="L11" s="2"/>
      <c r="M11" s="3"/>
      <c r="N11" s="2"/>
      <c r="O11" s="2"/>
      <c r="P11" s="196"/>
      <c r="Q11" s="196"/>
      <c r="R11" s="196"/>
      <c r="S11" s="196"/>
      <c r="T11" s="196"/>
    </row>
    <row r="12" spans="1:22" ht="12" customHeight="1" x14ac:dyDescent="0.3">
      <c r="A12" s="1"/>
      <c r="B12" s="2"/>
      <c r="C12" s="2"/>
      <c r="D12" s="6"/>
      <c r="E12" s="6"/>
      <c r="F12" s="8"/>
      <c r="G12" s="6"/>
      <c r="H12" s="6"/>
      <c r="I12" s="2"/>
      <c r="J12" s="2"/>
      <c r="K12" s="2"/>
      <c r="L12" s="2"/>
      <c r="M12" s="3"/>
      <c r="N12" s="2"/>
      <c r="O12" s="2"/>
      <c r="P12" s="196"/>
      <c r="Q12" s="196"/>
      <c r="R12" s="196"/>
      <c r="S12" s="196"/>
      <c r="T12" s="196"/>
    </row>
    <row r="13" spans="1:22" ht="16.5" customHeight="1" x14ac:dyDescent="0.3">
      <c r="A13" s="468"/>
      <c r="B13" s="507" t="s">
        <v>14</v>
      </c>
      <c r="C13" s="476"/>
      <c r="D13" s="508"/>
      <c r="E13" s="470" t="s">
        <v>15</v>
      </c>
      <c r="F13" s="476"/>
      <c r="G13" s="476"/>
      <c r="H13" s="476"/>
      <c r="I13" s="476"/>
      <c r="J13" s="476"/>
      <c r="K13" s="476"/>
      <c r="L13" s="476"/>
      <c r="M13" s="479" t="s">
        <v>16</v>
      </c>
      <c r="N13" s="480" t="s">
        <v>17</v>
      </c>
      <c r="O13" s="480" t="s">
        <v>18</v>
      </c>
      <c r="P13" s="196" t="s">
        <v>18</v>
      </c>
      <c r="Q13" s="196" t="s">
        <v>18</v>
      </c>
      <c r="R13" s="196" t="s">
        <v>18</v>
      </c>
      <c r="S13" s="196" t="s">
        <v>18</v>
      </c>
      <c r="T13" s="196" t="s">
        <v>18</v>
      </c>
      <c r="U13" s="228" t="s">
        <v>18</v>
      </c>
      <c r="V13" s="516" t="s">
        <v>198</v>
      </c>
    </row>
    <row r="14" spans="1:22" ht="16.5" customHeight="1" x14ac:dyDescent="0.3">
      <c r="A14" s="469"/>
      <c r="B14" s="477"/>
      <c r="C14" s="478"/>
      <c r="D14" s="509"/>
      <c r="E14" s="477"/>
      <c r="F14" s="478"/>
      <c r="G14" s="478"/>
      <c r="H14" s="478"/>
      <c r="I14" s="478"/>
      <c r="J14" s="478"/>
      <c r="K14" s="478"/>
      <c r="L14" s="478"/>
      <c r="M14" s="478"/>
      <c r="N14" s="481"/>
      <c r="O14" s="481"/>
      <c r="P14" s="329"/>
      <c r="Q14" s="329"/>
      <c r="R14" s="329"/>
      <c r="S14" s="329"/>
      <c r="T14" s="329"/>
      <c r="V14" s="516"/>
    </row>
    <row r="15" spans="1:22" ht="16.5" customHeight="1" x14ac:dyDescent="0.45">
      <c r="A15" s="12"/>
      <c r="B15" s="13" t="s">
        <v>19</v>
      </c>
      <c r="C15" s="14" t="s">
        <v>20</v>
      </c>
      <c r="D15" s="15"/>
      <c r="E15" s="323"/>
      <c r="F15" s="1"/>
      <c r="G15" s="1"/>
      <c r="H15" s="1"/>
      <c r="I15" s="1"/>
      <c r="J15" s="1"/>
      <c r="K15" s="1"/>
      <c r="L15" s="1"/>
      <c r="M15" s="17"/>
      <c r="N15" s="18"/>
      <c r="O15" s="19">
        <f>SUM(O18:O26)</f>
        <v>3571300</v>
      </c>
      <c r="P15" s="350">
        <v>3571300</v>
      </c>
      <c r="Q15" s="350">
        <v>3571300</v>
      </c>
      <c r="R15" s="350">
        <v>3571300</v>
      </c>
      <c r="S15" s="350">
        <v>3571300</v>
      </c>
      <c r="T15" s="350">
        <v>3571300</v>
      </c>
      <c r="U15" s="351">
        <v>3572200</v>
      </c>
      <c r="V15" s="353">
        <f t="shared" ref="V15:V64" si="0">SUM(O15:U15)</f>
        <v>25000000</v>
      </c>
    </row>
    <row r="16" spans="1:22" ht="16.5" customHeight="1" x14ac:dyDescent="0.3">
      <c r="A16" s="1"/>
      <c r="B16" s="21" t="s">
        <v>21</v>
      </c>
      <c r="C16" s="22"/>
      <c r="D16" s="23"/>
      <c r="E16" s="327"/>
      <c r="F16" s="25"/>
      <c r="G16" s="22"/>
      <c r="H16" s="25"/>
      <c r="I16" s="25"/>
      <c r="J16" s="22"/>
      <c r="K16" s="22"/>
      <c r="L16" s="22"/>
      <c r="M16" s="26"/>
      <c r="N16" s="27"/>
      <c r="O16" s="19"/>
      <c r="P16" s="196"/>
      <c r="Q16" s="196"/>
      <c r="R16" s="196"/>
      <c r="S16" s="196"/>
      <c r="T16" s="196"/>
      <c r="V16" s="353">
        <f t="shared" si="0"/>
        <v>0</v>
      </c>
    </row>
    <row r="17" spans="1:23" ht="16.5" x14ac:dyDescent="0.3">
      <c r="A17" s="468"/>
      <c r="B17" s="510" t="s">
        <v>22</v>
      </c>
      <c r="C17" s="466"/>
      <c r="D17" s="469"/>
      <c r="E17" s="327"/>
      <c r="F17" s="25"/>
      <c r="G17" s="22"/>
      <c r="H17" s="25"/>
      <c r="I17" s="25"/>
      <c r="J17" s="22"/>
      <c r="K17" s="22"/>
      <c r="L17" s="22"/>
      <c r="M17" s="26"/>
      <c r="N17" s="30"/>
      <c r="O17" s="19"/>
      <c r="P17" s="196"/>
      <c r="Q17" s="196"/>
      <c r="R17" s="196"/>
      <c r="S17" s="196"/>
      <c r="T17" s="196"/>
      <c r="V17" s="353">
        <f t="shared" si="0"/>
        <v>0</v>
      </c>
      <c r="W17" s="362">
        <f>V21+V20</f>
        <v>1566800</v>
      </c>
    </row>
    <row r="18" spans="1:23" ht="16.5" customHeight="1" x14ac:dyDescent="0.3">
      <c r="A18" s="469"/>
      <c r="B18" s="33"/>
      <c r="C18" s="34" t="s">
        <v>23</v>
      </c>
      <c r="D18" s="35" t="s">
        <v>24</v>
      </c>
      <c r="E18" s="327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1">E18*H18*N18</f>
        <v>270000</v>
      </c>
      <c r="P18" s="196">
        <v>270000</v>
      </c>
      <c r="Q18" s="196">
        <v>270000</v>
      </c>
      <c r="R18" s="196">
        <v>270000</v>
      </c>
      <c r="S18" s="196">
        <v>270000</v>
      </c>
      <c r="T18" s="196">
        <v>270000</v>
      </c>
      <c r="U18" s="228">
        <v>270000</v>
      </c>
      <c r="V18" s="354">
        <f t="shared" si="0"/>
        <v>1890000</v>
      </c>
      <c r="W18" s="362">
        <f>V18+V19</f>
        <v>6678000</v>
      </c>
    </row>
    <row r="19" spans="1:23" ht="16.5" customHeight="1" x14ac:dyDescent="0.3">
      <c r="A19" s="469"/>
      <c r="B19" s="33"/>
      <c r="C19" s="34" t="s">
        <v>23</v>
      </c>
      <c r="D19" s="35" t="s">
        <v>29</v>
      </c>
      <c r="E19" s="327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1"/>
        <v>684000</v>
      </c>
      <c r="P19" s="196">
        <v>684000</v>
      </c>
      <c r="Q19" s="196">
        <v>684000</v>
      </c>
      <c r="R19" s="196">
        <v>684000</v>
      </c>
      <c r="S19" s="196">
        <v>684000</v>
      </c>
      <c r="T19" s="196">
        <v>684000</v>
      </c>
      <c r="U19" s="228">
        <v>684000</v>
      </c>
      <c r="V19" s="354">
        <f t="shared" si="0"/>
        <v>4788000</v>
      </c>
    </row>
    <row r="20" spans="1:23" ht="16.5" customHeight="1" x14ac:dyDescent="0.3">
      <c r="A20" s="469"/>
      <c r="B20" s="33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1"/>
        <v>185000</v>
      </c>
      <c r="P20" s="196">
        <v>185000</v>
      </c>
      <c r="Q20" s="196">
        <v>185000</v>
      </c>
      <c r="R20" s="196">
        <v>185000</v>
      </c>
      <c r="S20" s="196">
        <v>185000</v>
      </c>
      <c r="T20" s="196">
        <v>185000</v>
      </c>
      <c r="U20" s="228">
        <v>185000</v>
      </c>
      <c r="V20" s="354">
        <f t="shared" si="0"/>
        <v>1295000</v>
      </c>
    </row>
    <row r="21" spans="1:23" ht="16.5" customHeight="1" x14ac:dyDescent="0.3">
      <c r="A21" s="469"/>
      <c r="B21" s="33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1"/>
        <v>38700</v>
      </c>
      <c r="P21" s="196">
        <v>38700</v>
      </c>
      <c r="Q21" s="196">
        <v>38700</v>
      </c>
      <c r="R21" s="196">
        <v>38700</v>
      </c>
      <c r="S21" s="196">
        <v>38700</v>
      </c>
      <c r="T21" s="196">
        <v>38700</v>
      </c>
      <c r="U21" s="228">
        <v>39600</v>
      </c>
      <c r="V21" s="354">
        <f t="shared" si="0"/>
        <v>271800</v>
      </c>
    </row>
    <row r="22" spans="1:23" ht="16.5" x14ac:dyDescent="0.3">
      <c r="A22" s="469"/>
      <c r="B22" s="33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196"/>
      <c r="Q22" s="196"/>
      <c r="R22" s="196"/>
      <c r="S22" s="196"/>
      <c r="T22" s="196"/>
      <c r="V22" s="354">
        <f t="shared" si="0"/>
        <v>0</v>
      </c>
    </row>
    <row r="23" spans="1:23" ht="16.5" x14ac:dyDescent="0.3">
      <c r="A23" s="469"/>
      <c r="B23" s="33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1"/>
        <v>56600</v>
      </c>
      <c r="P23" s="196">
        <v>56600</v>
      </c>
      <c r="Q23" s="196">
        <v>56600</v>
      </c>
      <c r="R23" s="196">
        <v>56600</v>
      </c>
      <c r="S23" s="196">
        <v>56600</v>
      </c>
      <c r="T23" s="196">
        <v>56600</v>
      </c>
      <c r="U23" s="228">
        <v>56600</v>
      </c>
      <c r="V23" s="354">
        <f t="shared" si="0"/>
        <v>396200</v>
      </c>
    </row>
    <row r="24" spans="1:23" ht="16.5" x14ac:dyDescent="0.3">
      <c r="A24" s="469"/>
      <c r="B24" s="33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1"/>
        <v>25000</v>
      </c>
      <c r="P24" s="196">
        <v>25000</v>
      </c>
      <c r="Q24" s="196">
        <v>25000</v>
      </c>
      <c r="R24" s="196">
        <v>25000</v>
      </c>
      <c r="S24" s="196">
        <v>25000</v>
      </c>
      <c r="T24" s="196">
        <v>25000</v>
      </c>
      <c r="U24" s="228">
        <v>25000</v>
      </c>
      <c r="V24" s="354">
        <f t="shared" si="0"/>
        <v>175000</v>
      </c>
    </row>
    <row r="25" spans="1:23" ht="16.5" x14ac:dyDescent="0.3">
      <c r="A25" s="469"/>
      <c r="B25" s="33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1"/>
        <v>100000</v>
      </c>
      <c r="P25" s="196">
        <v>100000</v>
      </c>
      <c r="Q25" s="196">
        <v>100000</v>
      </c>
      <c r="R25" s="196">
        <v>100000</v>
      </c>
      <c r="S25" s="196">
        <v>100000</v>
      </c>
      <c r="T25" s="196">
        <v>100000</v>
      </c>
      <c r="U25" s="228">
        <v>100000</v>
      </c>
      <c r="V25" s="354">
        <f t="shared" si="0"/>
        <v>700000</v>
      </c>
    </row>
    <row r="26" spans="1:23" ht="33" x14ac:dyDescent="0.3">
      <c r="A26" s="469"/>
      <c r="B26" s="33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1"/>
        <v>2212000</v>
      </c>
      <c r="P26" s="196">
        <v>2212000</v>
      </c>
      <c r="Q26" s="196">
        <v>2212000</v>
      </c>
      <c r="R26" s="196">
        <v>2212000</v>
      </c>
      <c r="S26" s="196">
        <v>2212000</v>
      </c>
      <c r="T26" s="196">
        <v>2212000</v>
      </c>
      <c r="U26" s="228">
        <v>2212000</v>
      </c>
      <c r="V26" s="354">
        <f t="shared" si="0"/>
        <v>15484000</v>
      </c>
    </row>
    <row r="27" spans="1:23" s="334" customFormat="1" ht="16.5" customHeight="1" x14ac:dyDescent="0.3">
      <c r="A27" s="12"/>
      <c r="B27" s="13" t="s">
        <v>45</v>
      </c>
      <c r="C27" s="45" t="s">
        <v>46</v>
      </c>
      <c r="D27" s="46"/>
      <c r="E27" s="45"/>
      <c r="F27" s="12"/>
      <c r="G27" s="12"/>
      <c r="H27" s="12"/>
      <c r="I27" s="12"/>
      <c r="J27" s="12"/>
      <c r="K27" s="12"/>
      <c r="L27" s="12"/>
      <c r="M27" s="330"/>
      <c r="N27" s="331"/>
      <c r="O27" s="19">
        <f>O28+O38+O47+O53+O59+O62</f>
        <v>119654000</v>
      </c>
      <c r="P27" s="19">
        <f>P28+P38+P47+P53+P59+P62</f>
        <v>119654000</v>
      </c>
      <c r="Q27" s="19">
        <f>Q28+Q38+Q47+Q53+Q59+Q62</f>
        <v>119654000</v>
      </c>
      <c r="R27" s="19">
        <f>R28+R38+R43+R47+R53+R59+R62</f>
        <v>119654000</v>
      </c>
      <c r="S27" s="19">
        <f>S28+S38+S43+S47+S53+S59+S62</f>
        <v>119654000</v>
      </c>
      <c r="T27" s="19">
        <f>T28+T38+T43+T47+T53+T59+T62</f>
        <v>119654000</v>
      </c>
      <c r="U27" s="19">
        <f>U28+U38+U43+U47+U53+U59+U62</f>
        <v>119654000</v>
      </c>
      <c r="V27" s="353">
        <f t="shared" si="0"/>
        <v>837578000</v>
      </c>
    </row>
    <row r="28" spans="1:23" s="334" customFormat="1" ht="30" customHeight="1" x14ac:dyDescent="0.3">
      <c r="A28" s="12"/>
      <c r="B28" s="485" t="s">
        <v>47</v>
      </c>
      <c r="C28" s="521"/>
      <c r="D28" s="522"/>
      <c r="E28" s="335"/>
      <c r="F28" s="335"/>
      <c r="G28" s="335"/>
      <c r="H28" s="335"/>
      <c r="I28" s="335"/>
      <c r="J28" s="335"/>
      <c r="K28" s="335"/>
      <c r="L28" s="335"/>
      <c r="M28" s="336"/>
      <c r="N28" s="337"/>
      <c r="O28" s="53">
        <f>SUM(O29:O36)</f>
        <v>64100000</v>
      </c>
      <c r="P28" s="53">
        <f>SUM(P29:P36)</f>
        <v>64100000</v>
      </c>
      <c r="Q28" s="53">
        <f t="shared" ref="Q28:U28" si="2">SUM(Q29:Q36)</f>
        <v>64100000</v>
      </c>
      <c r="R28" s="53">
        <f t="shared" si="2"/>
        <v>64100000</v>
      </c>
      <c r="S28" s="53">
        <f t="shared" si="2"/>
        <v>64100000</v>
      </c>
      <c r="T28" s="53">
        <f t="shared" si="2"/>
        <v>68100000</v>
      </c>
      <c r="U28" s="53">
        <f t="shared" si="2"/>
        <v>68100000</v>
      </c>
      <c r="V28" s="355">
        <f>SUM(V29:V36)</f>
        <v>456700000</v>
      </c>
    </row>
    <row r="29" spans="1:23" ht="16.5" customHeight="1" x14ac:dyDescent="0.3">
      <c r="A29" s="468"/>
      <c r="B29" s="488"/>
      <c r="C29" s="25" t="s">
        <v>23</v>
      </c>
      <c r="D29" s="35" t="s">
        <v>99</v>
      </c>
      <c r="E29" s="327">
        <v>48</v>
      </c>
      <c r="F29" s="25" t="s">
        <v>49</v>
      </c>
      <c r="G29" s="25" t="s">
        <v>26</v>
      </c>
      <c r="H29" s="25">
        <v>2</v>
      </c>
      <c r="I29" s="25" t="s">
        <v>50</v>
      </c>
      <c r="J29" s="25" t="s">
        <v>26</v>
      </c>
      <c r="K29" s="25">
        <v>1</v>
      </c>
      <c r="L29" s="25" t="s">
        <v>27</v>
      </c>
      <c r="M29" s="36" t="s">
        <v>51</v>
      </c>
      <c r="N29" s="56">
        <v>500000</v>
      </c>
      <c r="O29" s="38">
        <f t="shared" ref="O29" si="3">E29*H29*K29*N29</f>
        <v>48000000</v>
      </c>
      <c r="P29" s="196">
        <v>48000000</v>
      </c>
      <c r="Q29" s="196">
        <v>48000000</v>
      </c>
      <c r="R29" s="196">
        <v>48000000</v>
      </c>
      <c r="S29" s="196">
        <v>48000000</v>
      </c>
      <c r="T29" s="196">
        <v>40000000</v>
      </c>
      <c r="U29" s="228">
        <v>40000000</v>
      </c>
      <c r="V29" s="354">
        <f t="shared" si="0"/>
        <v>320000000</v>
      </c>
      <c r="W29" s="364">
        <f>V29+V30+V31</f>
        <v>344000000</v>
      </c>
    </row>
    <row r="30" spans="1:23" ht="16.5" customHeight="1" x14ac:dyDescent="0.3">
      <c r="A30" s="469"/>
      <c r="B30" s="489"/>
      <c r="C30" s="25" t="s">
        <v>23</v>
      </c>
      <c r="D30" s="35" t="s">
        <v>100</v>
      </c>
      <c r="E30" s="327">
        <v>40</v>
      </c>
      <c r="F30" s="25" t="s">
        <v>49</v>
      </c>
      <c r="G30" s="25" t="s">
        <v>26</v>
      </c>
      <c r="H30" s="25">
        <v>3</v>
      </c>
      <c r="I30" s="25" t="s">
        <v>50</v>
      </c>
      <c r="J30" s="25" t="s">
        <v>26</v>
      </c>
      <c r="K30" s="25">
        <v>1</v>
      </c>
      <c r="L30" s="25" t="s">
        <v>27</v>
      </c>
      <c r="M30" s="36" t="s">
        <v>53</v>
      </c>
      <c r="N30" s="56">
        <v>100000</v>
      </c>
      <c r="O30" s="38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6000000</v>
      </c>
      <c r="U30" s="228">
        <v>6000000</v>
      </c>
      <c r="V30" s="354">
        <f t="shared" si="0"/>
        <v>12000000</v>
      </c>
      <c r="W30" s="35"/>
    </row>
    <row r="31" spans="1:23" ht="16.5" customHeight="1" x14ac:dyDescent="0.3">
      <c r="A31" s="469"/>
      <c r="B31" s="33"/>
      <c r="C31" s="25" t="s">
        <v>23</v>
      </c>
      <c r="D31" s="35" t="s">
        <v>101</v>
      </c>
      <c r="E31" s="327">
        <v>4</v>
      </c>
      <c r="F31" s="25" t="s">
        <v>49</v>
      </c>
      <c r="G31" s="25" t="s">
        <v>26</v>
      </c>
      <c r="H31" s="25">
        <v>3</v>
      </c>
      <c r="I31" s="25" t="s">
        <v>50</v>
      </c>
      <c r="J31" s="25" t="s">
        <v>26</v>
      </c>
      <c r="K31" s="25">
        <v>1</v>
      </c>
      <c r="L31" s="25" t="s">
        <v>27</v>
      </c>
      <c r="M31" s="36" t="s">
        <v>53</v>
      </c>
      <c r="N31" s="56">
        <v>100000</v>
      </c>
      <c r="O31" s="38">
        <v>0</v>
      </c>
      <c r="P31" s="196">
        <v>0</v>
      </c>
      <c r="Q31" s="196">
        <v>0</v>
      </c>
      <c r="R31" s="196">
        <v>0</v>
      </c>
      <c r="S31" s="196">
        <v>0</v>
      </c>
      <c r="T31" s="196">
        <v>6000000</v>
      </c>
      <c r="U31" s="228">
        <v>6000000</v>
      </c>
      <c r="V31" s="354">
        <f t="shared" si="0"/>
        <v>12000000</v>
      </c>
      <c r="W31" s="35"/>
    </row>
    <row r="32" spans="1:23" ht="16.5" customHeight="1" x14ac:dyDescent="0.3">
      <c r="A32" s="469"/>
      <c r="B32" s="33"/>
      <c r="C32" s="25" t="s">
        <v>23</v>
      </c>
      <c r="D32" s="35" t="s">
        <v>52</v>
      </c>
      <c r="E32" s="327">
        <v>4</v>
      </c>
      <c r="F32" s="25" t="s">
        <v>49</v>
      </c>
      <c r="G32" s="25" t="s">
        <v>26</v>
      </c>
      <c r="H32" s="25">
        <v>2</v>
      </c>
      <c r="I32" s="25" t="s">
        <v>50</v>
      </c>
      <c r="J32" s="25" t="s">
        <v>26</v>
      </c>
      <c r="K32" s="25">
        <v>1</v>
      </c>
      <c r="L32" s="25" t="s">
        <v>27</v>
      </c>
      <c r="M32" s="36" t="s">
        <v>53</v>
      </c>
      <c r="N32" s="56">
        <v>100000</v>
      </c>
      <c r="O32" s="38">
        <v>12000000</v>
      </c>
      <c r="P32" s="196">
        <v>12000000</v>
      </c>
      <c r="Q32" s="196">
        <v>12000000</v>
      </c>
      <c r="R32" s="196">
        <v>12000000</v>
      </c>
      <c r="S32" s="196">
        <v>12000000</v>
      </c>
      <c r="T32" s="196">
        <v>12000000</v>
      </c>
      <c r="U32" s="228">
        <v>12000000</v>
      </c>
      <c r="V32" s="354">
        <f t="shared" si="0"/>
        <v>84000000</v>
      </c>
      <c r="W32" s="35"/>
    </row>
    <row r="33" spans="1:23" ht="16.5" customHeight="1" x14ac:dyDescent="0.3">
      <c r="A33" s="469"/>
      <c r="B33" s="33"/>
      <c r="C33" s="25" t="s">
        <v>23</v>
      </c>
      <c r="D33" s="35" t="s">
        <v>54</v>
      </c>
      <c r="E33" s="327">
        <v>3</v>
      </c>
      <c r="F33" s="25" t="s">
        <v>49</v>
      </c>
      <c r="G33" s="25" t="s">
        <v>26</v>
      </c>
      <c r="H33" s="25">
        <v>1</v>
      </c>
      <c r="I33" s="25" t="s">
        <v>50</v>
      </c>
      <c r="J33" s="25" t="s">
        <v>26</v>
      </c>
      <c r="K33" s="25">
        <v>1</v>
      </c>
      <c r="L33" s="25" t="s">
        <v>27</v>
      </c>
      <c r="M33" s="36" t="s">
        <v>53</v>
      </c>
      <c r="N33" s="56">
        <v>100000</v>
      </c>
      <c r="O33" s="38">
        <v>1200000</v>
      </c>
      <c r="P33" s="196">
        <v>1200000</v>
      </c>
      <c r="Q33" s="196">
        <v>1200000</v>
      </c>
      <c r="R33" s="196">
        <v>1200000</v>
      </c>
      <c r="S33" s="196">
        <v>1200000</v>
      </c>
      <c r="T33" s="196">
        <v>1200000</v>
      </c>
      <c r="U33" s="228">
        <v>1200000</v>
      </c>
      <c r="V33" s="354">
        <f t="shared" si="0"/>
        <v>8400000</v>
      </c>
      <c r="W33" s="35"/>
    </row>
    <row r="34" spans="1:23" ht="16.5" x14ac:dyDescent="0.3">
      <c r="A34" s="469"/>
      <c r="B34" s="323"/>
      <c r="C34" s="61" t="s">
        <v>23</v>
      </c>
      <c r="D34" s="35" t="s">
        <v>55</v>
      </c>
      <c r="E34" s="327">
        <v>12</v>
      </c>
      <c r="F34" s="61" t="s">
        <v>49</v>
      </c>
      <c r="G34" s="61" t="s">
        <v>26</v>
      </c>
      <c r="H34" s="61">
        <v>1</v>
      </c>
      <c r="I34" s="61" t="s">
        <v>50</v>
      </c>
      <c r="J34" s="61" t="s">
        <v>26</v>
      </c>
      <c r="K34" s="61">
        <v>1</v>
      </c>
      <c r="L34" s="61" t="s">
        <v>27</v>
      </c>
      <c r="M34" s="36" t="s">
        <v>53</v>
      </c>
      <c r="N34" s="57">
        <v>150000</v>
      </c>
      <c r="O34" s="43">
        <v>800000</v>
      </c>
      <c r="P34" s="196">
        <v>800000</v>
      </c>
      <c r="Q34" s="196">
        <v>800000</v>
      </c>
      <c r="R34" s="196">
        <v>800000</v>
      </c>
      <c r="S34" s="196">
        <v>800000</v>
      </c>
      <c r="T34" s="196">
        <v>800000</v>
      </c>
      <c r="U34" s="228">
        <v>800000</v>
      </c>
      <c r="V34" s="354">
        <f t="shared" si="0"/>
        <v>5600000</v>
      </c>
      <c r="W34" s="364">
        <f>V34+V35+V33</f>
        <v>16100000</v>
      </c>
    </row>
    <row r="35" spans="1:23" ht="16.5" x14ac:dyDescent="0.3">
      <c r="A35" s="469"/>
      <c r="B35" s="323"/>
      <c r="C35" s="61"/>
      <c r="D35" s="35" t="s">
        <v>56</v>
      </c>
      <c r="E35" s="327"/>
      <c r="F35" s="61"/>
      <c r="G35" s="61"/>
      <c r="H35" s="61"/>
      <c r="I35" s="61"/>
      <c r="J35" s="61"/>
      <c r="K35" s="61"/>
      <c r="L35" s="61"/>
      <c r="M35" s="36"/>
      <c r="N35" s="57"/>
      <c r="O35" s="43">
        <v>300000</v>
      </c>
      <c r="P35" s="196">
        <v>300000</v>
      </c>
      <c r="Q35" s="196">
        <v>300000</v>
      </c>
      <c r="R35" s="196">
        <v>300000</v>
      </c>
      <c r="S35" s="196">
        <v>300000</v>
      </c>
      <c r="T35" s="196">
        <v>300000</v>
      </c>
      <c r="U35" s="228">
        <v>300000</v>
      </c>
      <c r="V35" s="354">
        <f t="shared" si="0"/>
        <v>2100000</v>
      </c>
    </row>
    <row r="36" spans="1:23" ht="16.5" x14ac:dyDescent="0.3">
      <c r="A36" s="469"/>
      <c r="B36" s="323"/>
      <c r="C36" s="61"/>
      <c r="D36" s="35" t="s">
        <v>102</v>
      </c>
      <c r="E36" s="327"/>
      <c r="F36" s="61"/>
      <c r="G36" s="61"/>
      <c r="H36" s="61"/>
      <c r="I36" s="61"/>
      <c r="J36" s="61"/>
      <c r="K36" s="61"/>
      <c r="L36" s="61"/>
      <c r="M36" s="36"/>
      <c r="N36" s="57"/>
      <c r="O36" s="43">
        <v>1800000</v>
      </c>
      <c r="P36" s="196">
        <v>1800000</v>
      </c>
      <c r="Q36" s="196">
        <v>1800000</v>
      </c>
      <c r="R36" s="196">
        <v>1800000</v>
      </c>
      <c r="S36" s="196">
        <v>1800000</v>
      </c>
      <c r="T36" s="196">
        <v>1800000</v>
      </c>
      <c r="U36" s="228">
        <v>1800000</v>
      </c>
      <c r="V36" s="354">
        <f t="shared" si="0"/>
        <v>12600000</v>
      </c>
    </row>
    <row r="37" spans="1:23" ht="3.75" customHeight="1" x14ac:dyDescent="0.3">
      <c r="A37" s="469"/>
      <c r="B37" s="490"/>
      <c r="C37" s="491"/>
      <c r="D37" s="492"/>
      <c r="E37" s="325"/>
      <c r="F37" s="66"/>
      <c r="G37" s="66"/>
      <c r="H37" s="66"/>
      <c r="I37" s="66"/>
      <c r="J37" s="66"/>
      <c r="K37" s="66"/>
      <c r="L37" s="66"/>
      <c r="M37" s="68"/>
      <c r="N37" s="225"/>
      <c r="O37" s="69">
        <f>E37*H37*K37*N37</f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300000</v>
      </c>
      <c r="U37" s="228">
        <v>300000</v>
      </c>
      <c r="V37" s="353">
        <f t="shared" si="0"/>
        <v>600000</v>
      </c>
    </row>
    <row r="38" spans="1:23" s="334" customFormat="1" ht="16.5" customHeight="1" x14ac:dyDescent="0.45">
      <c r="A38" s="319"/>
      <c r="B38" s="494" t="s">
        <v>58</v>
      </c>
      <c r="C38" s="519"/>
      <c r="D38" s="520"/>
      <c r="E38" s="338"/>
      <c r="F38" s="335"/>
      <c r="G38" s="335"/>
      <c r="H38" s="335"/>
      <c r="I38" s="335"/>
      <c r="J38" s="335"/>
      <c r="K38" s="335"/>
      <c r="L38" s="335"/>
      <c r="M38" s="26"/>
      <c r="N38" s="337"/>
      <c r="O38" s="59">
        <f>SUM(O39:O41)</f>
        <v>3546000</v>
      </c>
      <c r="P38" s="59">
        <f t="shared" ref="P38:U38" si="4">SUM(P39:P41)</f>
        <v>4146000</v>
      </c>
      <c r="Q38" s="59">
        <f t="shared" si="4"/>
        <v>4146000</v>
      </c>
      <c r="R38" s="59">
        <f>SUM(R39:R41)</f>
        <v>4096000</v>
      </c>
      <c r="S38" s="59">
        <f t="shared" si="4"/>
        <v>4096000</v>
      </c>
      <c r="T38" s="59">
        <f>SUM(T39:T41)</f>
        <v>3716000</v>
      </c>
      <c r="U38" s="59">
        <f t="shared" si="4"/>
        <v>3716000</v>
      </c>
      <c r="V38" s="353">
        <f>SUM(O38:U38)</f>
        <v>27462000</v>
      </c>
    </row>
    <row r="39" spans="1:23" ht="16.5" customHeight="1" x14ac:dyDescent="0.3">
      <c r="A39" s="514"/>
      <c r="B39" s="511"/>
      <c r="C39" s="61" t="s">
        <v>23</v>
      </c>
      <c r="D39" s="294" t="s">
        <v>59</v>
      </c>
      <c r="E39" s="61">
        <v>27</v>
      </c>
      <c r="F39" s="61" t="s">
        <v>60</v>
      </c>
      <c r="G39" s="61" t="s">
        <v>26</v>
      </c>
      <c r="H39" s="61">
        <v>1</v>
      </c>
      <c r="I39" s="61" t="s">
        <v>27</v>
      </c>
      <c r="J39" s="61"/>
      <c r="K39" s="61"/>
      <c r="L39" s="62"/>
      <c r="M39" s="297" t="s">
        <v>61</v>
      </c>
      <c r="N39" s="298">
        <v>74300</v>
      </c>
      <c r="O39" s="293">
        <f>E39*H39*N39</f>
        <v>2006100</v>
      </c>
      <c r="P39" s="196">
        <v>2006100</v>
      </c>
      <c r="Q39" s="196">
        <v>2006100</v>
      </c>
      <c r="R39" s="196">
        <v>1931800</v>
      </c>
      <c r="S39" s="196">
        <v>1931800</v>
      </c>
      <c r="T39" s="196">
        <v>1857500</v>
      </c>
      <c r="U39" s="228">
        <v>1857500</v>
      </c>
      <c r="V39" s="354">
        <f t="shared" si="0"/>
        <v>13596900</v>
      </c>
    </row>
    <row r="40" spans="1:23" ht="16.5" customHeight="1" x14ac:dyDescent="0.3">
      <c r="A40" s="515"/>
      <c r="B40" s="512"/>
      <c r="C40" s="61" t="s">
        <v>23</v>
      </c>
      <c r="D40" s="295" t="s">
        <v>62</v>
      </c>
      <c r="E40" s="61">
        <f>(40*4*10*2)-67</f>
        <v>3133</v>
      </c>
      <c r="F40" s="61" t="s">
        <v>63</v>
      </c>
      <c r="G40" s="61" t="s">
        <v>26</v>
      </c>
      <c r="H40" s="61">
        <v>1</v>
      </c>
      <c r="I40" s="61" t="s">
        <v>27</v>
      </c>
      <c r="J40" s="61"/>
      <c r="K40" s="61"/>
      <c r="L40" s="62"/>
      <c r="M40" s="297" t="s">
        <v>33</v>
      </c>
      <c r="N40" s="299">
        <v>300</v>
      </c>
      <c r="O40" s="293">
        <f>E40*H40*N40</f>
        <v>939900</v>
      </c>
      <c r="P40" s="196">
        <v>1539900</v>
      </c>
      <c r="Q40" s="196">
        <v>1539900</v>
      </c>
      <c r="R40" s="196">
        <v>1564200</v>
      </c>
      <c r="S40" s="196">
        <v>1564200</v>
      </c>
      <c r="T40" s="196">
        <v>1258500</v>
      </c>
      <c r="U40" s="228">
        <v>1258500</v>
      </c>
      <c r="V40" s="354">
        <f t="shared" si="0"/>
        <v>9665100</v>
      </c>
      <c r="W40" s="362">
        <f>V40+V41+V39</f>
        <v>27462000</v>
      </c>
    </row>
    <row r="41" spans="1:23" ht="16.5" customHeight="1" x14ac:dyDescent="0.3">
      <c r="A41" s="515"/>
      <c r="B41" s="512"/>
      <c r="C41" s="61" t="s">
        <v>23</v>
      </c>
      <c r="D41" s="296" t="s">
        <v>64</v>
      </c>
      <c r="E41" s="61">
        <v>40</v>
      </c>
      <c r="F41" s="61" t="s">
        <v>63</v>
      </c>
      <c r="G41" s="61" t="s">
        <v>26</v>
      </c>
      <c r="H41" s="61">
        <v>1</v>
      </c>
      <c r="I41" s="61" t="s">
        <v>27</v>
      </c>
      <c r="J41" s="61"/>
      <c r="K41" s="61"/>
      <c r="L41" s="62"/>
      <c r="M41" s="297" t="s">
        <v>33</v>
      </c>
      <c r="N41" s="299">
        <v>15000</v>
      </c>
      <c r="O41" s="293">
        <f>E41*H41*N41</f>
        <v>600000</v>
      </c>
      <c r="P41" s="196">
        <v>600000</v>
      </c>
      <c r="Q41" s="196">
        <v>600000</v>
      </c>
      <c r="R41" s="196">
        <v>600000</v>
      </c>
      <c r="S41" s="196">
        <v>600000</v>
      </c>
      <c r="T41" s="196">
        <v>600000</v>
      </c>
      <c r="U41" s="228">
        <v>600000</v>
      </c>
      <c r="V41" s="354">
        <f t="shared" si="0"/>
        <v>4200000</v>
      </c>
    </row>
    <row r="42" spans="1:23" ht="8.25" customHeight="1" x14ac:dyDescent="0.3">
      <c r="A42" s="515"/>
      <c r="B42" s="326"/>
      <c r="C42" s="61"/>
      <c r="D42" s="339"/>
      <c r="E42" s="61"/>
      <c r="F42" s="61"/>
      <c r="G42" s="61"/>
      <c r="H42" s="61"/>
      <c r="I42" s="61"/>
      <c r="J42" s="61"/>
      <c r="K42" s="61"/>
      <c r="L42" s="61"/>
      <c r="M42" s="61"/>
      <c r="N42" s="340"/>
      <c r="O42" s="346"/>
      <c r="P42" s="348"/>
      <c r="Q42" s="348"/>
      <c r="R42" s="196"/>
      <c r="S42" s="196"/>
      <c r="T42" s="196"/>
      <c r="V42" s="353">
        <f t="shared" si="0"/>
        <v>0</v>
      </c>
    </row>
    <row r="43" spans="1:23" s="334" customFormat="1" ht="16.5" customHeight="1" x14ac:dyDescent="0.45">
      <c r="A43" s="515"/>
      <c r="B43" s="451" t="s">
        <v>96</v>
      </c>
      <c r="C43" s="517"/>
      <c r="D43" s="518"/>
      <c r="E43" s="342"/>
      <c r="F43" s="342"/>
      <c r="G43" s="342"/>
      <c r="H43" s="342"/>
      <c r="I43" s="342"/>
      <c r="J43" s="342"/>
      <c r="K43" s="342"/>
      <c r="L43" s="342"/>
      <c r="M43" s="342"/>
      <c r="N43" s="343"/>
      <c r="O43" s="344"/>
      <c r="P43" s="349"/>
      <c r="Q43" s="349"/>
      <c r="R43" s="345">
        <v>14300000</v>
      </c>
      <c r="S43" s="345">
        <v>14300000</v>
      </c>
      <c r="T43" s="332"/>
      <c r="U43" s="333"/>
      <c r="V43" s="353">
        <f t="shared" si="0"/>
        <v>28600000</v>
      </c>
    </row>
    <row r="44" spans="1:23" ht="16.5" customHeight="1" x14ac:dyDescent="0.3">
      <c r="A44" s="515"/>
      <c r="B44" s="452" t="s">
        <v>95</v>
      </c>
      <c r="C44" s="453"/>
      <c r="D44" s="454"/>
      <c r="E44" s="61"/>
      <c r="F44" s="61"/>
      <c r="G44" s="61"/>
      <c r="H44" s="61"/>
      <c r="I44" s="61"/>
      <c r="J44" s="61"/>
      <c r="K44" s="61"/>
      <c r="L44" s="61"/>
      <c r="M44" s="61"/>
      <c r="N44" s="340"/>
      <c r="O44" s="341"/>
      <c r="P44" s="348"/>
      <c r="Q44" s="348"/>
      <c r="R44" s="196">
        <v>14300000</v>
      </c>
      <c r="S44" s="196">
        <v>14300000</v>
      </c>
      <c r="T44" s="196"/>
      <c r="V44" s="354">
        <f t="shared" si="0"/>
        <v>28600000</v>
      </c>
    </row>
    <row r="45" spans="1:23" ht="4.5" customHeight="1" x14ac:dyDescent="0.3">
      <c r="A45" s="469"/>
      <c r="B45" s="488"/>
      <c r="C45" s="466"/>
      <c r="D45" s="469"/>
      <c r="E45" s="327"/>
      <c r="F45" s="25"/>
      <c r="G45" s="25"/>
      <c r="H45" s="25"/>
      <c r="I45" s="25"/>
      <c r="J45" s="25"/>
      <c r="K45" s="25"/>
      <c r="L45" s="25"/>
      <c r="M45" s="36"/>
      <c r="N45" s="41"/>
      <c r="O45" s="347">
        <f>E45*H45*K45*N45</f>
        <v>0</v>
      </c>
      <c r="P45" s="348">
        <v>0</v>
      </c>
      <c r="Q45" s="348">
        <v>0</v>
      </c>
      <c r="R45" s="196">
        <v>0</v>
      </c>
      <c r="S45" s="196">
        <v>0</v>
      </c>
      <c r="T45" s="196">
        <v>1258500</v>
      </c>
      <c r="U45" s="228">
        <v>1258500</v>
      </c>
      <c r="V45" s="353">
        <f t="shared" si="0"/>
        <v>2517000</v>
      </c>
    </row>
    <row r="46" spans="1:23" ht="16.5" customHeight="1" x14ac:dyDescent="0.3">
      <c r="A46" s="1"/>
      <c r="B46" s="497" t="s">
        <v>65</v>
      </c>
      <c r="C46" s="466"/>
      <c r="D46" s="469"/>
      <c r="E46" s="327"/>
      <c r="F46" s="25"/>
      <c r="G46" s="25"/>
      <c r="H46" s="25"/>
      <c r="I46" s="25"/>
      <c r="J46" s="25"/>
      <c r="K46" s="25"/>
      <c r="L46" s="25"/>
      <c r="M46" s="36"/>
      <c r="N46" s="41"/>
      <c r="O46" s="38">
        <f>E46*H46*K46*N46</f>
        <v>0</v>
      </c>
      <c r="P46" s="196">
        <v>0</v>
      </c>
      <c r="Q46" s="196">
        <v>0</v>
      </c>
      <c r="R46" s="196"/>
      <c r="S46" s="196"/>
      <c r="T46" s="196"/>
      <c r="V46" s="353">
        <f t="shared" si="0"/>
        <v>0</v>
      </c>
    </row>
    <row r="47" spans="1:23" ht="18.75" x14ac:dyDescent="0.45">
      <c r="A47" s="468"/>
      <c r="B47" s="496"/>
      <c r="C47" s="498" t="s">
        <v>66</v>
      </c>
      <c r="D47" s="469"/>
      <c r="E47" s="327"/>
      <c r="F47" s="25"/>
      <c r="G47" s="25"/>
      <c r="H47" s="25"/>
      <c r="I47" s="25"/>
      <c r="J47" s="25"/>
      <c r="K47" s="25"/>
      <c r="L47" s="25"/>
      <c r="M47" s="36"/>
      <c r="N47" s="41"/>
      <c r="O47" s="59">
        <f>SUM(O48:O50)</f>
        <v>24600000</v>
      </c>
      <c r="P47" s="345">
        <v>22800000</v>
      </c>
      <c r="Q47" s="345">
        <v>22800000</v>
      </c>
      <c r="R47" s="345">
        <v>22800000</v>
      </c>
      <c r="S47" s="177">
        <v>22800000</v>
      </c>
      <c r="T47" s="345">
        <v>21000000</v>
      </c>
      <c r="U47" s="59">
        <v>21000000</v>
      </c>
      <c r="V47" s="353">
        <f t="shared" si="0"/>
        <v>157800000</v>
      </c>
    </row>
    <row r="48" spans="1:23" ht="16.5" customHeight="1" x14ac:dyDescent="0.3">
      <c r="A48" s="469"/>
      <c r="B48" s="489"/>
      <c r="C48" s="34" t="s">
        <v>23</v>
      </c>
      <c r="D48" s="35" t="s">
        <v>67</v>
      </c>
      <c r="E48" s="327">
        <v>4</v>
      </c>
      <c r="F48" s="25" t="s">
        <v>49</v>
      </c>
      <c r="G48" s="25" t="s">
        <v>26</v>
      </c>
      <c r="H48" s="25">
        <v>2</v>
      </c>
      <c r="I48" s="25" t="s">
        <v>50</v>
      </c>
      <c r="J48" s="25" t="s">
        <v>26</v>
      </c>
      <c r="K48" s="70">
        <v>2</v>
      </c>
      <c r="L48" s="25" t="s">
        <v>68</v>
      </c>
      <c r="M48" s="36" t="s">
        <v>69</v>
      </c>
      <c r="N48" s="41">
        <v>900000</v>
      </c>
      <c r="O48" s="38">
        <f>E48*H48*K48*N48</f>
        <v>14400000</v>
      </c>
      <c r="P48" s="196">
        <v>14400000</v>
      </c>
      <c r="Q48" s="196">
        <v>14400000</v>
      </c>
      <c r="R48" s="196">
        <v>14400000</v>
      </c>
      <c r="S48" s="163">
        <v>14400000</v>
      </c>
      <c r="T48" s="196">
        <v>14400000</v>
      </c>
      <c r="U48" s="38">
        <v>14400000</v>
      </c>
      <c r="V48" s="354">
        <f t="shared" si="0"/>
        <v>100800000</v>
      </c>
    </row>
    <row r="49" spans="1:23" ht="16.5" customHeight="1" x14ac:dyDescent="0.3">
      <c r="A49" s="469"/>
      <c r="B49" s="489"/>
      <c r="C49" s="34" t="s">
        <v>23</v>
      </c>
      <c r="D49" s="35" t="s">
        <v>70</v>
      </c>
      <c r="E49" s="327">
        <v>5</v>
      </c>
      <c r="F49" s="25" t="s">
        <v>49</v>
      </c>
      <c r="G49" s="25" t="s">
        <v>26</v>
      </c>
      <c r="H49" s="25">
        <v>1</v>
      </c>
      <c r="I49" s="25" t="s">
        <v>50</v>
      </c>
      <c r="J49" s="25" t="s">
        <v>26</v>
      </c>
      <c r="K49" s="70">
        <v>2</v>
      </c>
      <c r="L49" s="25" t="s">
        <v>68</v>
      </c>
      <c r="M49" s="36" t="s">
        <v>69</v>
      </c>
      <c r="N49" s="41">
        <v>900000</v>
      </c>
      <c r="O49" s="38">
        <f>E49*H49*K49*N49</f>
        <v>9000000</v>
      </c>
      <c r="P49" s="196">
        <v>7200000</v>
      </c>
      <c r="Q49" s="196">
        <v>7200000</v>
      </c>
      <c r="R49" s="196">
        <v>7200000</v>
      </c>
      <c r="S49" s="163">
        <v>7200000</v>
      </c>
      <c r="T49" s="196">
        <v>5400000</v>
      </c>
      <c r="U49" s="38">
        <v>5400000</v>
      </c>
      <c r="V49" s="354">
        <f t="shared" si="0"/>
        <v>48600000</v>
      </c>
    </row>
    <row r="50" spans="1:23" ht="16.5" customHeight="1" x14ac:dyDescent="0.3">
      <c r="A50" s="469"/>
      <c r="B50" s="489"/>
      <c r="C50" s="34" t="s">
        <v>23</v>
      </c>
      <c r="D50" s="23" t="s">
        <v>71</v>
      </c>
      <c r="E50" s="327">
        <v>4</v>
      </c>
      <c r="F50" s="25" t="s">
        <v>49</v>
      </c>
      <c r="G50" s="25" t="s">
        <v>26</v>
      </c>
      <c r="H50" s="25">
        <v>2</v>
      </c>
      <c r="I50" s="25" t="s">
        <v>50</v>
      </c>
      <c r="J50" s="25"/>
      <c r="K50" s="71"/>
      <c r="L50" s="25"/>
      <c r="M50" s="36" t="s">
        <v>72</v>
      </c>
      <c r="N50" s="41">
        <v>150000</v>
      </c>
      <c r="O50" s="38">
        <f>E50*H50*N50</f>
        <v>1200000</v>
      </c>
      <c r="P50" s="196">
        <v>1200000</v>
      </c>
      <c r="Q50" s="196">
        <v>1200000</v>
      </c>
      <c r="R50" s="196">
        <v>1200000</v>
      </c>
      <c r="S50" s="163">
        <v>1200000</v>
      </c>
      <c r="T50" s="196">
        <v>1200000</v>
      </c>
      <c r="U50" s="38">
        <v>1200000</v>
      </c>
      <c r="V50" s="354">
        <f t="shared" si="0"/>
        <v>8400000</v>
      </c>
    </row>
    <row r="51" spans="1:23" ht="5.25" customHeight="1" x14ac:dyDescent="0.3">
      <c r="A51" s="469"/>
      <c r="B51" s="499"/>
      <c r="C51" s="466"/>
      <c r="D51" s="469"/>
      <c r="E51" s="327"/>
      <c r="F51" s="25"/>
      <c r="G51" s="25"/>
      <c r="H51" s="25"/>
      <c r="I51" s="25"/>
      <c r="J51" s="25"/>
      <c r="K51" s="25"/>
      <c r="L51" s="25"/>
      <c r="M51" s="36"/>
      <c r="N51" s="41"/>
      <c r="O51" s="38">
        <f>E51*H51*K51*N51</f>
        <v>0</v>
      </c>
      <c r="P51" s="196">
        <v>0</v>
      </c>
      <c r="Q51" s="196">
        <v>0</v>
      </c>
      <c r="R51" s="196">
        <v>0</v>
      </c>
      <c r="S51" s="163">
        <v>0</v>
      </c>
      <c r="T51" s="196">
        <v>0</v>
      </c>
      <c r="U51" s="38">
        <v>0</v>
      </c>
      <c r="V51" s="353">
        <f t="shared" si="0"/>
        <v>0</v>
      </c>
    </row>
    <row r="52" spans="1:23" ht="16.5" customHeight="1" x14ac:dyDescent="0.3">
      <c r="A52" s="321"/>
      <c r="B52" s="500" t="s">
        <v>73</v>
      </c>
      <c r="C52" s="483"/>
      <c r="D52" s="484"/>
      <c r="E52" s="328"/>
      <c r="F52" s="74"/>
      <c r="G52" s="74"/>
      <c r="H52" s="74"/>
      <c r="I52" s="74"/>
      <c r="J52" s="74"/>
      <c r="K52" s="74"/>
      <c r="L52" s="74"/>
      <c r="M52" s="75"/>
      <c r="N52" s="76"/>
      <c r="O52" s="77">
        <f>E52*H52*K52*N52</f>
        <v>0</v>
      </c>
      <c r="P52" s="196">
        <v>0</v>
      </c>
      <c r="Q52" s="196">
        <v>0</v>
      </c>
      <c r="R52" s="196">
        <v>0</v>
      </c>
      <c r="S52" s="151">
        <v>0</v>
      </c>
      <c r="T52" s="196">
        <v>0</v>
      </c>
      <c r="U52" s="77">
        <v>0</v>
      </c>
      <c r="V52" s="353">
        <f t="shared" si="0"/>
        <v>0</v>
      </c>
    </row>
    <row r="53" spans="1:23" ht="18.75" x14ac:dyDescent="0.45">
      <c r="A53" s="468"/>
      <c r="B53" s="501"/>
      <c r="C53" s="503" t="s">
        <v>74</v>
      </c>
      <c r="D53" s="484"/>
      <c r="E53" s="328"/>
      <c r="F53" s="74"/>
      <c r="G53" s="74"/>
      <c r="H53" s="74"/>
      <c r="I53" s="74"/>
      <c r="J53" s="74"/>
      <c r="K53" s="74"/>
      <c r="L53" s="74"/>
      <c r="M53" s="75"/>
      <c r="N53" s="76"/>
      <c r="O53" s="78">
        <f>SUM(O54:O57)</f>
        <v>11958000</v>
      </c>
      <c r="P53" s="345">
        <v>11958000</v>
      </c>
      <c r="Q53" s="345">
        <v>11958000</v>
      </c>
      <c r="R53" s="345">
        <v>11958000</v>
      </c>
      <c r="S53" s="195">
        <v>11958000</v>
      </c>
      <c r="T53" s="345">
        <v>11958000</v>
      </c>
      <c r="U53" s="78">
        <v>11958000</v>
      </c>
      <c r="V53" s="353">
        <f t="shared" si="0"/>
        <v>83706000</v>
      </c>
    </row>
    <row r="54" spans="1:23" ht="16.5" customHeight="1" x14ac:dyDescent="0.3">
      <c r="A54" s="469"/>
      <c r="B54" s="502"/>
      <c r="C54" s="80" t="s">
        <v>23</v>
      </c>
      <c r="D54" s="81" t="s">
        <v>75</v>
      </c>
      <c r="E54" s="328">
        <v>40</v>
      </c>
      <c r="F54" s="74" t="s">
        <v>49</v>
      </c>
      <c r="G54" s="74" t="s">
        <v>26</v>
      </c>
      <c r="H54" s="74">
        <v>1</v>
      </c>
      <c r="I54" s="74" t="s">
        <v>27</v>
      </c>
      <c r="J54" s="74"/>
      <c r="K54" s="74"/>
      <c r="L54" s="74"/>
      <c r="M54" s="75" t="s">
        <v>49</v>
      </c>
      <c r="N54" s="82">
        <v>100000</v>
      </c>
      <c r="O54" s="77">
        <f t="shared" ref="O54:O58" si="5">E54*H54*N54</f>
        <v>4000000</v>
      </c>
      <c r="P54" s="196">
        <v>4000000</v>
      </c>
      <c r="Q54" s="196">
        <v>4000000</v>
      </c>
      <c r="R54" s="196">
        <v>4000000</v>
      </c>
      <c r="S54" s="77">
        <v>4000000</v>
      </c>
      <c r="T54" s="196">
        <v>4000000</v>
      </c>
      <c r="U54" s="77">
        <v>4000000</v>
      </c>
      <c r="V54" s="354">
        <f t="shared" si="0"/>
        <v>28000000</v>
      </c>
    </row>
    <row r="55" spans="1:23" ht="16.5" customHeight="1" x14ac:dyDescent="0.3">
      <c r="A55" s="469"/>
      <c r="B55" s="502"/>
      <c r="C55" s="80" t="s">
        <v>23</v>
      </c>
      <c r="D55" s="81" t="s">
        <v>76</v>
      </c>
      <c r="E55" s="328">
        <v>1</v>
      </c>
      <c r="F55" s="74" t="s">
        <v>77</v>
      </c>
      <c r="G55" s="74" t="s">
        <v>26</v>
      </c>
      <c r="H55" s="74">
        <v>1</v>
      </c>
      <c r="I55" s="74" t="s">
        <v>27</v>
      </c>
      <c r="J55" s="74"/>
      <c r="K55" s="74"/>
      <c r="L55" s="74"/>
      <c r="M55" s="75" t="s">
        <v>77</v>
      </c>
      <c r="N55" s="82">
        <v>4000000</v>
      </c>
      <c r="O55" s="77">
        <f t="shared" si="5"/>
        <v>4000000</v>
      </c>
      <c r="P55" s="196">
        <v>4000000</v>
      </c>
      <c r="Q55" s="196">
        <v>4000000</v>
      </c>
      <c r="R55" s="196">
        <v>4000000</v>
      </c>
      <c r="S55" s="77">
        <v>4000000</v>
      </c>
      <c r="T55" s="196">
        <v>4000000</v>
      </c>
      <c r="U55" s="77">
        <v>4000000</v>
      </c>
      <c r="V55" s="354">
        <f t="shared" si="0"/>
        <v>28000000</v>
      </c>
    </row>
    <row r="56" spans="1:23" s="90" customFormat="1" ht="16.5" x14ac:dyDescent="0.25">
      <c r="A56" s="469"/>
      <c r="B56" s="502"/>
      <c r="C56" s="80" t="s">
        <v>23</v>
      </c>
      <c r="D56" s="84" t="s">
        <v>78</v>
      </c>
      <c r="E56" s="85">
        <v>46</v>
      </c>
      <c r="F56" s="74" t="s">
        <v>49</v>
      </c>
      <c r="G56" s="74" t="s">
        <v>26</v>
      </c>
      <c r="H56" s="74">
        <v>1</v>
      </c>
      <c r="I56" s="74" t="s">
        <v>27</v>
      </c>
      <c r="J56" s="86"/>
      <c r="K56" s="86"/>
      <c r="L56" s="86"/>
      <c r="M56" s="87" t="s">
        <v>49</v>
      </c>
      <c r="N56" s="88">
        <v>15000</v>
      </c>
      <c r="O56" s="89">
        <f t="shared" si="5"/>
        <v>690000</v>
      </c>
      <c r="P56" s="227">
        <v>690000</v>
      </c>
      <c r="Q56" s="227">
        <v>690000</v>
      </c>
      <c r="R56" s="227">
        <v>690000</v>
      </c>
      <c r="S56" s="89">
        <v>690000</v>
      </c>
      <c r="T56" s="227">
        <v>690000</v>
      </c>
      <c r="U56" s="89">
        <v>690000</v>
      </c>
      <c r="V56" s="354">
        <f t="shared" si="0"/>
        <v>4830000</v>
      </c>
      <c r="W56" s="363">
        <f>V56+V57</f>
        <v>27706000</v>
      </c>
    </row>
    <row r="57" spans="1:23" ht="16.5" customHeight="1" x14ac:dyDescent="0.3">
      <c r="A57" s="469"/>
      <c r="B57" s="502"/>
      <c r="C57" s="80" t="s">
        <v>23</v>
      </c>
      <c r="D57" s="91" t="s">
        <v>79</v>
      </c>
      <c r="E57" s="85">
        <v>86</v>
      </c>
      <c r="F57" s="74" t="s">
        <v>49</v>
      </c>
      <c r="G57" s="74" t="s">
        <v>26</v>
      </c>
      <c r="H57" s="74">
        <v>1</v>
      </c>
      <c r="I57" s="74" t="s">
        <v>27</v>
      </c>
      <c r="J57" s="86"/>
      <c r="K57" s="86"/>
      <c r="L57" s="86"/>
      <c r="M57" s="87" t="s">
        <v>49</v>
      </c>
      <c r="N57" s="92">
        <v>38000</v>
      </c>
      <c r="O57" s="77">
        <f t="shared" si="5"/>
        <v>3268000</v>
      </c>
      <c r="P57" s="196">
        <v>3268000</v>
      </c>
      <c r="Q57" s="196">
        <v>3268000</v>
      </c>
      <c r="R57" s="196">
        <v>3268000</v>
      </c>
      <c r="S57" s="77">
        <v>3268000</v>
      </c>
      <c r="T57" s="196">
        <v>3268000</v>
      </c>
      <c r="U57" s="77">
        <v>3268000</v>
      </c>
      <c r="V57" s="354">
        <f t="shared" si="0"/>
        <v>22876000</v>
      </c>
    </row>
    <row r="58" spans="1:23" ht="3.75" customHeight="1" x14ac:dyDescent="0.3">
      <c r="A58" s="322"/>
      <c r="B58" s="488"/>
      <c r="C58" s="466"/>
      <c r="D58" s="469"/>
      <c r="E58" s="323"/>
      <c r="F58" s="1"/>
      <c r="G58" s="1"/>
      <c r="H58" s="1"/>
      <c r="I58" s="1"/>
      <c r="J58" s="1"/>
      <c r="K58" s="1"/>
      <c r="L58" s="1"/>
      <c r="M58" s="94"/>
      <c r="N58" s="95"/>
      <c r="O58" s="38">
        <f t="shared" si="5"/>
        <v>0</v>
      </c>
      <c r="P58" s="196">
        <v>0</v>
      </c>
      <c r="Q58" s="196">
        <v>0</v>
      </c>
      <c r="R58" s="196">
        <v>0</v>
      </c>
      <c r="S58" s="151">
        <v>0</v>
      </c>
      <c r="T58" s="196">
        <v>0</v>
      </c>
      <c r="U58" s="38">
        <v>0</v>
      </c>
      <c r="V58" s="353">
        <f t="shared" si="0"/>
        <v>0</v>
      </c>
    </row>
    <row r="59" spans="1:23" ht="16.5" customHeight="1" x14ac:dyDescent="0.45">
      <c r="A59" s="1"/>
      <c r="B59" s="493" t="s">
        <v>80</v>
      </c>
      <c r="C59" s="466"/>
      <c r="D59" s="469"/>
      <c r="E59" s="323"/>
      <c r="F59" s="1"/>
      <c r="G59" s="1"/>
      <c r="H59" s="1"/>
      <c r="I59" s="1"/>
      <c r="J59" s="1"/>
      <c r="K59" s="1"/>
      <c r="L59" s="1"/>
      <c r="M59" s="94"/>
      <c r="N59" s="96"/>
      <c r="O59" s="59">
        <f>SUM(O60:O60)</f>
        <v>1200000</v>
      </c>
      <c r="P59" s="345">
        <v>2400000</v>
      </c>
      <c r="Q59" s="345">
        <v>2400000</v>
      </c>
      <c r="R59" s="345">
        <v>2400000</v>
      </c>
      <c r="S59" s="177">
        <v>2400000</v>
      </c>
      <c r="T59" s="345">
        <v>14880000</v>
      </c>
      <c r="U59" s="59">
        <v>14880000</v>
      </c>
      <c r="V59" s="353">
        <f t="shared" si="0"/>
        <v>40560000</v>
      </c>
    </row>
    <row r="60" spans="1:23" ht="16.5" customHeight="1" x14ac:dyDescent="0.3">
      <c r="A60" s="469"/>
      <c r="B60" s="324"/>
      <c r="C60" s="25" t="s">
        <v>23</v>
      </c>
      <c r="D60" s="98" t="s">
        <v>81</v>
      </c>
      <c r="E60" s="323">
        <v>48</v>
      </c>
      <c r="F60" s="1" t="s">
        <v>82</v>
      </c>
      <c r="G60" s="1" t="s">
        <v>26</v>
      </c>
      <c r="H60" s="1">
        <v>1</v>
      </c>
      <c r="I60" s="1" t="s">
        <v>27</v>
      </c>
      <c r="J60" s="1"/>
      <c r="K60" s="1"/>
      <c r="L60" s="1"/>
      <c r="M60" s="94" t="s">
        <v>82</v>
      </c>
      <c r="N60" s="99">
        <v>25000</v>
      </c>
      <c r="O60" s="38">
        <f>E60*H60*N60</f>
        <v>1200000</v>
      </c>
      <c r="P60" s="196">
        <v>2400000</v>
      </c>
      <c r="Q60" s="196">
        <v>2400000</v>
      </c>
      <c r="R60" s="196">
        <v>2400000</v>
      </c>
      <c r="S60" s="163">
        <v>2400000</v>
      </c>
      <c r="T60" s="196">
        <v>14880000</v>
      </c>
      <c r="U60" s="38">
        <v>14880000</v>
      </c>
      <c r="V60" s="354">
        <f t="shared" si="0"/>
        <v>40560000</v>
      </c>
    </row>
    <row r="61" spans="1:23" ht="4.5" customHeight="1" x14ac:dyDescent="0.3">
      <c r="A61" s="469"/>
      <c r="B61" s="496"/>
      <c r="C61" s="513"/>
      <c r="D61" s="469"/>
      <c r="E61" s="1"/>
      <c r="F61" s="1"/>
      <c r="G61" s="292"/>
      <c r="H61" s="292"/>
      <c r="I61" s="1"/>
      <c r="J61" s="1"/>
      <c r="K61" s="292"/>
      <c r="L61" s="321"/>
      <c r="M61" s="94"/>
      <c r="N61" s="96"/>
      <c r="O61" s="38">
        <f>E61*H61*K61*N61</f>
        <v>0</v>
      </c>
      <c r="P61" s="196">
        <v>0</v>
      </c>
      <c r="Q61" s="196">
        <v>0</v>
      </c>
      <c r="R61" s="196"/>
      <c r="S61" s="196"/>
      <c r="T61" s="196"/>
      <c r="V61" s="353">
        <f t="shared" si="0"/>
        <v>0</v>
      </c>
    </row>
    <row r="62" spans="1:23" ht="16.5" customHeight="1" x14ac:dyDescent="0.45">
      <c r="A62" s="1"/>
      <c r="B62" s="291" t="s">
        <v>83</v>
      </c>
      <c r="C62" s="65"/>
      <c r="D62" s="100"/>
      <c r="E62" s="33"/>
      <c r="F62" s="65"/>
      <c r="G62" s="65"/>
      <c r="H62" s="65"/>
      <c r="I62" s="65"/>
      <c r="J62" s="65"/>
      <c r="K62" s="65"/>
      <c r="L62" s="65"/>
      <c r="M62" s="48"/>
      <c r="N62" s="95"/>
      <c r="O62" s="59">
        <f>SUM(O63:O64)</f>
        <v>14250000</v>
      </c>
      <c r="P62" s="59">
        <f t="shared" ref="P62:U62" si="6">SUM(P63:P64)</f>
        <v>14250000</v>
      </c>
      <c r="Q62" s="59">
        <f t="shared" si="6"/>
        <v>14250000</v>
      </c>
      <c r="R62" s="59">
        <f t="shared" si="6"/>
        <v>0</v>
      </c>
      <c r="S62" s="59">
        <f t="shared" si="6"/>
        <v>0</v>
      </c>
      <c r="T62" s="59">
        <f t="shared" si="6"/>
        <v>0</v>
      </c>
      <c r="U62" s="59">
        <f t="shared" si="6"/>
        <v>0</v>
      </c>
      <c r="V62" s="353">
        <f t="shared" si="0"/>
        <v>42750000</v>
      </c>
    </row>
    <row r="63" spans="1:23" ht="16.5" customHeight="1" x14ac:dyDescent="0.3">
      <c r="A63" s="1"/>
      <c r="B63" s="33"/>
      <c r="C63" s="2" t="s">
        <v>84</v>
      </c>
      <c r="D63" s="100" t="s">
        <v>85</v>
      </c>
      <c r="E63" s="86">
        <v>2</v>
      </c>
      <c r="F63" s="101" t="s">
        <v>49</v>
      </c>
      <c r="G63" s="101" t="s">
        <v>26</v>
      </c>
      <c r="H63" s="102">
        <v>3</v>
      </c>
      <c r="I63" s="102" t="s">
        <v>86</v>
      </c>
      <c r="J63" s="103"/>
      <c r="K63" s="103"/>
      <c r="L63" s="103"/>
      <c r="M63" s="104" t="s">
        <v>87</v>
      </c>
      <c r="N63" s="96">
        <v>1500000</v>
      </c>
      <c r="O63" s="38">
        <f>E63*H63*N63</f>
        <v>9000000</v>
      </c>
      <c r="P63" s="196">
        <v>9000000</v>
      </c>
      <c r="Q63" s="196">
        <v>9000000</v>
      </c>
      <c r="R63" s="196"/>
      <c r="S63" s="196"/>
      <c r="T63" s="196"/>
      <c r="V63" s="354">
        <f t="shared" si="0"/>
        <v>27000000</v>
      </c>
    </row>
    <row r="64" spans="1:23" ht="16.5" customHeight="1" x14ac:dyDescent="0.3">
      <c r="A64" s="1"/>
      <c r="B64" s="105"/>
      <c r="C64" s="106" t="s">
        <v>88</v>
      </c>
      <c r="D64" s="107" t="s">
        <v>89</v>
      </c>
      <c r="E64" s="108">
        <v>1</v>
      </c>
      <c r="F64" s="109" t="s">
        <v>49</v>
      </c>
      <c r="G64" s="109" t="s">
        <v>26</v>
      </c>
      <c r="H64" s="108">
        <v>3</v>
      </c>
      <c r="I64" s="108" t="s">
        <v>86</v>
      </c>
      <c r="J64" s="110"/>
      <c r="K64" s="110"/>
      <c r="L64" s="110"/>
      <c r="M64" s="111" t="s">
        <v>87</v>
      </c>
      <c r="N64" s="112">
        <v>1750000</v>
      </c>
      <c r="O64" s="38">
        <f>E64*H64*N64</f>
        <v>5250000</v>
      </c>
      <c r="P64" s="196">
        <v>5250000</v>
      </c>
      <c r="Q64" s="196">
        <v>5250000</v>
      </c>
      <c r="R64" s="196"/>
      <c r="S64" s="196"/>
      <c r="T64" s="196"/>
      <c r="V64" s="354">
        <f t="shared" si="0"/>
        <v>15750000</v>
      </c>
    </row>
    <row r="65" spans="1:22" ht="16.5" customHeight="1" x14ac:dyDescent="0.3">
      <c r="A65" s="1"/>
      <c r="B65" s="504" t="s">
        <v>18</v>
      </c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6"/>
      <c r="O65" s="113">
        <f>O27+O15</f>
        <v>123225300</v>
      </c>
      <c r="P65" s="113">
        <f t="shared" ref="P65:U65" si="7">P27+P15</f>
        <v>123225300</v>
      </c>
      <c r="Q65" s="113">
        <f t="shared" si="7"/>
        <v>123225300</v>
      </c>
      <c r="R65" s="113">
        <f t="shared" si="7"/>
        <v>123225300</v>
      </c>
      <c r="S65" s="113">
        <f t="shared" si="7"/>
        <v>123225300</v>
      </c>
      <c r="T65" s="113">
        <f t="shared" si="7"/>
        <v>123225300</v>
      </c>
      <c r="U65" s="113">
        <f t="shared" si="7"/>
        <v>123226200</v>
      </c>
      <c r="V65" s="353">
        <f>SUM(O65:U65)</f>
        <v>862578000</v>
      </c>
    </row>
    <row r="66" spans="1:22" ht="13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196"/>
      <c r="P66" s="196"/>
      <c r="Q66" s="196"/>
      <c r="R66" s="196"/>
      <c r="S66" s="196"/>
      <c r="T66" s="196"/>
    </row>
    <row r="67" spans="1:22" ht="16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405"/>
      <c r="L67" s="405"/>
      <c r="M67" s="405"/>
      <c r="N67" s="405"/>
      <c r="O67" s="83"/>
      <c r="P67" s="196"/>
      <c r="Q67" s="196"/>
      <c r="R67" s="196"/>
      <c r="S67" s="196"/>
      <c r="T67" s="196"/>
    </row>
    <row r="68" spans="1:22" ht="2.2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196"/>
      <c r="Q68" s="196"/>
      <c r="R68" s="196"/>
      <c r="S68" s="196"/>
      <c r="T68" s="196"/>
    </row>
    <row r="69" spans="1:22" ht="16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405" t="s">
        <v>90</v>
      </c>
      <c r="L69" s="405"/>
      <c r="M69" s="405"/>
      <c r="N69" s="405"/>
      <c r="O69" s="6"/>
      <c r="P69" s="196"/>
      <c r="Q69" s="196"/>
      <c r="R69" s="196"/>
      <c r="S69" s="196"/>
      <c r="T69" s="196"/>
    </row>
    <row r="70" spans="1:22" ht="16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405" t="s">
        <v>91</v>
      </c>
      <c r="L70" s="405"/>
      <c r="M70" s="405"/>
      <c r="N70" s="405"/>
      <c r="O70" s="6"/>
      <c r="P70" s="196"/>
      <c r="Q70" s="196"/>
      <c r="R70" s="196"/>
      <c r="S70" s="196"/>
      <c r="T70" s="196"/>
    </row>
    <row r="71" spans="1:22" ht="16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317"/>
      <c r="L71" s="317"/>
      <c r="M71" s="317"/>
      <c r="N71" s="317"/>
      <c r="O71" s="6"/>
      <c r="P71" s="196"/>
      <c r="Q71" s="196"/>
      <c r="R71" s="196"/>
      <c r="S71" s="196"/>
      <c r="T71" s="196"/>
    </row>
    <row r="72" spans="1:22" ht="16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317"/>
      <c r="L72" s="317"/>
      <c r="M72" s="317"/>
      <c r="N72" s="317"/>
      <c r="O72" s="6"/>
      <c r="P72" s="196"/>
      <c r="Q72" s="196"/>
      <c r="R72" s="196"/>
      <c r="S72" s="196"/>
      <c r="T72" s="196"/>
    </row>
    <row r="73" spans="1:22" ht="16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318"/>
      <c r="L73" s="317"/>
      <c r="M73" s="317"/>
      <c r="N73" s="317"/>
      <c r="O73" s="6"/>
      <c r="P73" s="196"/>
      <c r="Q73" s="196"/>
      <c r="R73" s="196"/>
      <c r="S73" s="196"/>
      <c r="T73" s="196"/>
    </row>
    <row r="74" spans="1:22" ht="16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404" t="s">
        <v>92</v>
      </c>
      <c r="L74" s="404"/>
      <c r="M74" s="404"/>
      <c r="N74" s="404"/>
      <c r="O74" s="6"/>
      <c r="P74" s="196"/>
      <c r="Q74" s="196"/>
      <c r="R74" s="196"/>
      <c r="S74" s="196"/>
      <c r="T74" s="196"/>
    </row>
    <row r="75" spans="1:22" ht="16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405" t="s">
        <v>93</v>
      </c>
      <c r="L75" s="405"/>
      <c r="M75" s="405"/>
      <c r="N75" s="405"/>
      <c r="O75" s="2"/>
      <c r="P75" s="196"/>
      <c r="Q75" s="196"/>
      <c r="R75" s="196"/>
      <c r="S75" s="196"/>
      <c r="T75" s="196"/>
    </row>
    <row r="76" spans="1:22" ht="16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405" t="s">
        <v>94</v>
      </c>
      <c r="L76" s="405"/>
      <c r="M76" s="405"/>
      <c r="N76" s="405"/>
      <c r="O76" s="2"/>
      <c r="P76" s="196"/>
      <c r="Q76" s="196"/>
      <c r="R76" s="196"/>
      <c r="S76" s="196"/>
      <c r="T76" s="196"/>
    </row>
    <row r="77" spans="1:22" ht="16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196"/>
      <c r="Q77" s="196"/>
      <c r="R77" s="196"/>
      <c r="S77" s="196"/>
      <c r="T77" s="196"/>
    </row>
    <row r="78" spans="1:22" ht="16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2"/>
      <c r="P78" s="196"/>
      <c r="Q78" s="196"/>
      <c r="R78" s="196"/>
      <c r="S78" s="196"/>
      <c r="T78" s="196"/>
    </row>
    <row r="79" spans="1:22" ht="16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196"/>
      <c r="Q79" s="196"/>
      <c r="R79" s="196"/>
      <c r="S79" s="196"/>
      <c r="T79" s="196"/>
    </row>
    <row r="80" spans="1:22" ht="16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2"/>
      <c r="P80" s="196"/>
      <c r="Q80" s="196"/>
      <c r="R80" s="196"/>
      <c r="S80" s="196"/>
      <c r="T80" s="196"/>
    </row>
    <row r="81" spans="1:20" ht="16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196"/>
      <c r="Q81" s="196"/>
      <c r="R81" s="196"/>
      <c r="S81" s="196"/>
      <c r="T81" s="196"/>
    </row>
    <row r="82" spans="1:20" ht="16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2"/>
      <c r="P82" s="196"/>
      <c r="Q82" s="196"/>
      <c r="R82" s="196"/>
      <c r="S82" s="196"/>
      <c r="T82" s="196"/>
    </row>
    <row r="83" spans="1:20" ht="16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196"/>
      <c r="Q83" s="196"/>
      <c r="R83" s="196"/>
      <c r="S83" s="196"/>
      <c r="T83" s="196"/>
    </row>
    <row r="84" spans="1:20" ht="16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196"/>
      <c r="Q84" s="196"/>
      <c r="R84" s="196"/>
      <c r="S84" s="196"/>
      <c r="T84" s="196"/>
    </row>
    <row r="85" spans="1:20" ht="16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196"/>
      <c r="Q85" s="196"/>
      <c r="R85" s="196"/>
      <c r="S85" s="196"/>
      <c r="T85" s="196"/>
    </row>
    <row r="86" spans="1:20" ht="16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196"/>
      <c r="Q86" s="196"/>
      <c r="R86" s="196"/>
      <c r="S86" s="196"/>
      <c r="T86" s="196"/>
    </row>
    <row r="87" spans="1:20" ht="16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196"/>
      <c r="Q87" s="196"/>
      <c r="R87" s="196"/>
      <c r="S87" s="196"/>
      <c r="T87" s="196"/>
    </row>
    <row r="88" spans="1:20" ht="16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196"/>
      <c r="Q88" s="196"/>
      <c r="R88" s="196"/>
      <c r="S88" s="196"/>
      <c r="T88" s="196"/>
    </row>
    <row r="89" spans="1:20" ht="16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196"/>
      <c r="Q89" s="196"/>
      <c r="R89" s="196"/>
      <c r="S89" s="196"/>
      <c r="T89" s="196"/>
    </row>
    <row r="90" spans="1:20" ht="16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2"/>
      <c r="P90" s="196"/>
      <c r="Q90" s="196"/>
      <c r="R90" s="196"/>
      <c r="S90" s="196"/>
      <c r="T90" s="196"/>
    </row>
    <row r="91" spans="1:20" ht="16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2"/>
      <c r="P91" s="196"/>
      <c r="Q91" s="196"/>
      <c r="R91" s="196"/>
      <c r="S91" s="196"/>
      <c r="T91" s="196"/>
    </row>
    <row r="92" spans="1:20" ht="16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196"/>
      <c r="Q92" s="196"/>
      <c r="R92" s="196"/>
      <c r="S92" s="196"/>
      <c r="T92" s="196"/>
    </row>
    <row r="93" spans="1:20" ht="16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2"/>
      <c r="O93" s="2"/>
      <c r="P93" s="196"/>
      <c r="Q93" s="196"/>
      <c r="R93" s="196"/>
      <c r="S93" s="196"/>
      <c r="T93" s="196"/>
    </row>
    <row r="94" spans="1:20" ht="16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2"/>
      <c r="O94" s="2"/>
      <c r="P94" s="196"/>
      <c r="Q94" s="196"/>
      <c r="R94" s="196"/>
      <c r="S94" s="196"/>
      <c r="T94" s="196"/>
    </row>
    <row r="95" spans="1:20" ht="16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2"/>
      <c r="O95" s="2"/>
      <c r="P95" s="196"/>
      <c r="Q95" s="196"/>
      <c r="R95" s="196"/>
      <c r="S95" s="196"/>
      <c r="T95" s="196"/>
    </row>
  </sheetData>
  <mergeCells count="42">
    <mergeCell ref="B2:O2"/>
    <mergeCell ref="B3:O3"/>
    <mergeCell ref="F10:I10"/>
    <mergeCell ref="A13:A14"/>
    <mergeCell ref="B13:D14"/>
    <mergeCell ref="E13:L14"/>
    <mergeCell ref="M13:M14"/>
    <mergeCell ref="N13:N14"/>
    <mergeCell ref="O13:O14"/>
    <mergeCell ref="A17:A26"/>
    <mergeCell ref="B17:D17"/>
    <mergeCell ref="B28:D28"/>
    <mergeCell ref="A29:A37"/>
    <mergeCell ref="B29:B30"/>
    <mergeCell ref="B37:D37"/>
    <mergeCell ref="A39:A45"/>
    <mergeCell ref="B39:B41"/>
    <mergeCell ref="B45:D45"/>
    <mergeCell ref="B46:D46"/>
    <mergeCell ref="A47:A51"/>
    <mergeCell ref="B47:B50"/>
    <mergeCell ref="C47:D47"/>
    <mergeCell ref="B51:D51"/>
    <mergeCell ref="A53:A57"/>
    <mergeCell ref="B53:B57"/>
    <mergeCell ref="C53:D53"/>
    <mergeCell ref="B58:D58"/>
    <mergeCell ref="B59:D59"/>
    <mergeCell ref="A60:A61"/>
    <mergeCell ref="B61:D61"/>
    <mergeCell ref="B65:N65"/>
    <mergeCell ref="K67:N67"/>
    <mergeCell ref="K69:N69"/>
    <mergeCell ref="V13:V14"/>
    <mergeCell ref="K74:N74"/>
    <mergeCell ref="K75:N75"/>
    <mergeCell ref="K76:N76"/>
    <mergeCell ref="B43:D43"/>
    <mergeCell ref="B44:D44"/>
    <mergeCell ref="K70:N70"/>
    <mergeCell ref="B52:D52"/>
    <mergeCell ref="B38:D38"/>
  </mergeCells>
  <pageMargins left="0.31496062992125984" right="0.31496062992125984" top="0.27559055118110237" bottom="0.27559055118110237" header="0.31496062992125984" footer="0.31496062992125984"/>
  <pageSetup paperSize="5" scale="95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3" sqref="K3"/>
    </sheetView>
  </sheetViews>
  <sheetFormatPr defaultRowHeight="15" x14ac:dyDescent="0.25"/>
  <cols>
    <col min="1" max="1" width="4.42578125" style="120" customWidth="1"/>
    <col min="2" max="2" width="19" style="120" customWidth="1"/>
    <col min="3" max="4" width="9.140625" style="229"/>
    <col min="5" max="5" width="11.140625" style="247" customWidth="1"/>
    <col min="6" max="6" width="11.140625" style="229" customWidth="1"/>
    <col min="7" max="7" width="9.140625" style="229"/>
    <col min="8" max="16384" width="9.140625" style="120"/>
  </cols>
  <sheetData>
    <row r="1" spans="1:8" x14ac:dyDescent="0.25">
      <c r="A1" s="523" t="s">
        <v>105</v>
      </c>
      <c r="B1" s="523"/>
      <c r="C1" s="523"/>
      <c r="D1" s="523"/>
      <c r="E1" s="523"/>
      <c r="F1" s="523"/>
    </row>
    <row r="3" spans="1:8" ht="30" x14ac:dyDescent="0.25">
      <c r="A3" s="230" t="s">
        <v>106</v>
      </c>
      <c r="B3" s="230" t="s">
        <v>107</v>
      </c>
      <c r="C3" s="230" t="s">
        <v>108</v>
      </c>
      <c r="D3" s="230" t="s">
        <v>109</v>
      </c>
      <c r="E3" s="231" t="s">
        <v>110</v>
      </c>
      <c r="F3" s="232" t="s">
        <v>111</v>
      </c>
    </row>
    <row r="4" spans="1:8" x14ac:dyDescent="0.25">
      <c r="A4" s="233">
        <v>1</v>
      </c>
      <c r="B4" s="234" t="s">
        <v>112</v>
      </c>
      <c r="C4" s="233">
        <v>40</v>
      </c>
      <c r="D4" s="230" t="s">
        <v>113</v>
      </c>
      <c r="E4" s="235">
        <v>7300</v>
      </c>
      <c r="F4" s="236">
        <f>C4*E4</f>
        <v>292000</v>
      </c>
    </row>
    <row r="5" spans="1:8" x14ac:dyDescent="0.25">
      <c r="A5" s="233">
        <v>2</v>
      </c>
      <c r="B5" s="234" t="s">
        <v>114</v>
      </c>
      <c r="C5" s="233">
        <v>40</v>
      </c>
      <c r="D5" s="230" t="s">
        <v>113</v>
      </c>
      <c r="E5" s="235">
        <v>2500</v>
      </c>
      <c r="F5" s="236">
        <f t="shared" ref="F5:F10" si="0">C5*E5</f>
        <v>100000</v>
      </c>
    </row>
    <row r="6" spans="1:8" x14ac:dyDescent="0.25">
      <c r="A6" s="233">
        <v>3</v>
      </c>
      <c r="B6" s="234" t="s">
        <v>115</v>
      </c>
      <c r="C6" s="233">
        <v>40</v>
      </c>
      <c r="D6" s="230" t="s">
        <v>113</v>
      </c>
      <c r="E6" s="235">
        <v>1700</v>
      </c>
      <c r="F6" s="236">
        <f t="shared" si="0"/>
        <v>68000</v>
      </c>
    </row>
    <row r="7" spans="1:8" x14ac:dyDescent="0.25">
      <c r="A7" s="233">
        <v>4</v>
      </c>
      <c r="B7" s="234" t="s">
        <v>116</v>
      </c>
      <c r="C7" s="233">
        <v>40</v>
      </c>
      <c r="D7" s="230" t="s">
        <v>113</v>
      </c>
      <c r="E7" s="235">
        <v>20000</v>
      </c>
      <c r="F7" s="236">
        <f t="shared" si="0"/>
        <v>800000</v>
      </c>
    </row>
    <row r="8" spans="1:8" s="242" customFormat="1" x14ac:dyDescent="0.25">
      <c r="A8" s="237">
        <v>5</v>
      </c>
      <c r="B8" s="238" t="s">
        <v>117</v>
      </c>
      <c r="C8" s="237">
        <v>40</v>
      </c>
      <c r="D8" s="237" t="s">
        <v>113</v>
      </c>
      <c r="E8" s="239">
        <v>10000</v>
      </c>
      <c r="F8" s="240">
        <f t="shared" si="0"/>
        <v>400000</v>
      </c>
      <c r="G8" s="241"/>
    </row>
    <row r="9" spans="1:8" x14ac:dyDescent="0.25">
      <c r="A9" s="233">
        <v>7</v>
      </c>
      <c r="B9" s="234" t="s">
        <v>118</v>
      </c>
      <c r="C9" s="233">
        <v>40</v>
      </c>
      <c r="D9" s="230" t="s">
        <v>113</v>
      </c>
      <c r="E9" s="235">
        <v>10000</v>
      </c>
      <c r="F9" s="236">
        <f t="shared" si="0"/>
        <v>400000</v>
      </c>
    </row>
    <row r="10" spans="1:8" x14ac:dyDescent="0.25">
      <c r="A10" s="233">
        <v>9</v>
      </c>
      <c r="B10" s="243" t="s">
        <v>119</v>
      </c>
      <c r="C10" s="233">
        <v>40</v>
      </c>
      <c r="D10" s="230" t="s">
        <v>113</v>
      </c>
      <c r="E10" s="235">
        <v>3800</v>
      </c>
      <c r="F10" s="236">
        <f t="shared" si="0"/>
        <v>152000</v>
      </c>
    </row>
    <row r="11" spans="1:8" x14ac:dyDescent="0.25">
      <c r="E11" s="244">
        <f>SUM(E4:E10)</f>
        <v>55300</v>
      </c>
      <c r="F11" s="244">
        <f>SUM(F4:F10)</f>
        <v>2212000</v>
      </c>
      <c r="H11" s="245"/>
    </row>
    <row r="12" spans="1:8" x14ac:dyDescent="0.25">
      <c r="D12" s="246"/>
    </row>
    <row r="13" spans="1:8" x14ac:dyDescent="0.25">
      <c r="D13" s="246"/>
    </row>
    <row r="14" spans="1:8" x14ac:dyDescent="0.25">
      <c r="F14" s="247">
        <v>2240000</v>
      </c>
    </row>
    <row r="15" spans="1:8" x14ac:dyDescent="0.25">
      <c r="F15" s="248">
        <f>F14-F11</f>
        <v>28000</v>
      </c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I22" sqref="I22"/>
    </sheetView>
  </sheetViews>
  <sheetFormatPr defaultRowHeight="15" x14ac:dyDescent="0.25"/>
  <cols>
    <col min="1" max="1" width="4" style="284" customWidth="1"/>
    <col min="2" max="2" width="28.85546875" customWidth="1"/>
    <col min="3" max="3" width="17.42578125" customWidth="1"/>
    <col min="4" max="4" width="11.5703125" style="281" bestFit="1" customWidth="1"/>
  </cols>
  <sheetData>
    <row r="2" spans="1:4" x14ac:dyDescent="0.25">
      <c r="A2" s="524" t="s">
        <v>188</v>
      </c>
      <c r="B2" s="524"/>
      <c r="C2" s="524"/>
      <c r="D2" s="524"/>
    </row>
    <row r="4" spans="1:4" s="284" customFormat="1" ht="30" customHeight="1" x14ac:dyDescent="0.25">
      <c r="A4" s="285" t="s">
        <v>106</v>
      </c>
      <c r="B4" s="285" t="s">
        <v>107</v>
      </c>
      <c r="C4" s="285" t="s">
        <v>192</v>
      </c>
      <c r="D4" s="286" t="s">
        <v>110</v>
      </c>
    </row>
    <row r="5" spans="1:4" x14ac:dyDescent="0.25">
      <c r="A5" s="285">
        <v>1</v>
      </c>
      <c r="B5" s="282" t="s">
        <v>189</v>
      </c>
      <c r="C5" s="285" t="s">
        <v>193</v>
      </c>
      <c r="D5" s="283">
        <v>85000</v>
      </c>
    </row>
    <row r="6" spans="1:4" x14ac:dyDescent="0.25">
      <c r="A6" s="285">
        <v>2</v>
      </c>
      <c r="B6" s="282" t="s">
        <v>190</v>
      </c>
      <c r="C6" s="285" t="s">
        <v>113</v>
      </c>
      <c r="D6" s="283">
        <v>25000</v>
      </c>
    </row>
    <row r="7" spans="1:4" x14ac:dyDescent="0.25">
      <c r="A7" s="285">
        <v>3</v>
      </c>
      <c r="B7" s="287" t="s">
        <v>191</v>
      </c>
      <c r="C7" s="288" t="s">
        <v>194</v>
      </c>
      <c r="D7" s="283">
        <v>100000</v>
      </c>
    </row>
    <row r="8" spans="1:4" x14ac:dyDescent="0.25">
      <c r="A8" s="285">
        <v>4</v>
      </c>
      <c r="B8" s="289" t="s">
        <v>195</v>
      </c>
      <c r="C8" s="290" t="s">
        <v>196</v>
      </c>
      <c r="D8" s="283">
        <v>50000</v>
      </c>
    </row>
    <row r="10" spans="1:4" x14ac:dyDescent="0.25">
      <c r="D10" s="281">
        <f>SUM(D5:D9)</f>
        <v>260000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1"/>
  <sheetViews>
    <sheetView topLeftCell="A23" workbookViewId="0">
      <selection activeCell="Q32" sqref="Q32"/>
    </sheetView>
  </sheetViews>
  <sheetFormatPr defaultColWidth="14.42578125" defaultRowHeight="15" x14ac:dyDescent="0.25"/>
  <cols>
    <col min="1" max="2" width="3.28515625" style="120" customWidth="1"/>
    <col min="3" max="3" width="2.28515625" style="120" customWidth="1"/>
    <col min="4" max="4" width="54.7109375" style="120" customWidth="1"/>
    <col min="5" max="5" width="5.5703125" style="120" customWidth="1"/>
    <col min="6" max="6" width="6.7109375" style="120" customWidth="1"/>
    <col min="7" max="7" width="4.5703125" style="120" customWidth="1"/>
    <col min="8" max="8" width="5" style="120" customWidth="1"/>
    <col min="9" max="9" width="5.7109375" style="120" customWidth="1"/>
    <col min="10" max="11" width="4.42578125" style="120" customWidth="1"/>
    <col min="12" max="12" width="4.7109375" style="120" customWidth="1"/>
    <col min="13" max="13" width="12.28515625" style="120" customWidth="1"/>
    <col min="14" max="14" width="14" style="120" customWidth="1"/>
    <col min="15" max="15" width="15.85546875" style="120" customWidth="1"/>
    <col min="16" max="16" width="12.7109375" style="120" customWidth="1"/>
    <col min="17" max="17" width="17" style="120" customWidth="1"/>
    <col min="18" max="18" width="14.42578125" style="120" customWidth="1"/>
    <col min="19" max="19" width="12.42578125" style="120" customWidth="1"/>
    <col min="20" max="24" width="9.28515625" style="120" customWidth="1"/>
    <col min="25" max="16384" width="14.42578125" style="120"/>
  </cols>
  <sheetData>
    <row r="1" spans="1:24" ht="16.5" customHeight="1" x14ac:dyDescent="0.3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6.5" customHeight="1" x14ac:dyDescent="0.3">
      <c r="A2" s="117"/>
      <c r="B2" s="417" t="s">
        <v>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6.5" customHeight="1" x14ac:dyDescent="0.3">
      <c r="A3" s="117"/>
      <c r="B3" s="417" t="s">
        <v>1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9.75" customHeight="1" x14ac:dyDescent="0.3">
      <c r="A4" s="117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6.5" customHeight="1" x14ac:dyDescent="0.3">
      <c r="A5" s="117"/>
      <c r="B5" s="118"/>
      <c r="C5" s="118"/>
      <c r="D5" s="122" t="s">
        <v>2</v>
      </c>
      <c r="E5" s="128" t="s">
        <v>3</v>
      </c>
      <c r="F5" s="122" t="s">
        <v>4</v>
      </c>
      <c r="G5" s="122"/>
      <c r="H5" s="122"/>
      <c r="I5" s="118"/>
      <c r="J5" s="118"/>
      <c r="K5" s="118"/>
      <c r="L5" s="118"/>
      <c r="M5" s="119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6.5" x14ac:dyDescent="0.3">
      <c r="A6" s="117"/>
      <c r="B6" s="118"/>
      <c r="C6" s="118"/>
      <c r="D6" s="304" t="s">
        <v>5</v>
      </c>
      <c r="E6" s="128" t="s">
        <v>3</v>
      </c>
      <c r="F6" s="419" t="s">
        <v>95</v>
      </c>
      <c r="G6" s="419"/>
      <c r="H6" s="419"/>
      <c r="I6" s="419"/>
      <c r="J6" s="419"/>
      <c r="K6" s="419"/>
      <c r="L6" s="419"/>
      <c r="M6" s="419"/>
      <c r="N6" s="419"/>
      <c r="O6" s="419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6.5" customHeight="1" x14ac:dyDescent="0.3">
      <c r="A7" s="117"/>
      <c r="B7" s="118"/>
      <c r="C7" s="118"/>
      <c r="D7" s="122" t="s">
        <v>7</v>
      </c>
      <c r="E7" s="128" t="s">
        <v>3</v>
      </c>
      <c r="F7" s="122" t="s">
        <v>8</v>
      </c>
      <c r="G7" s="122"/>
      <c r="H7" s="122"/>
      <c r="I7" s="118"/>
      <c r="J7" s="118"/>
      <c r="K7" s="118"/>
      <c r="L7" s="118"/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6.5" customHeight="1" x14ac:dyDescent="0.3">
      <c r="A8" s="117"/>
      <c r="B8" s="118"/>
      <c r="C8" s="118"/>
      <c r="D8" s="122" t="s">
        <v>9</v>
      </c>
      <c r="E8" s="128" t="s">
        <v>3</v>
      </c>
      <c r="F8" s="122" t="s">
        <v>10</v>
      </c>
      <c r="G8" s="122"/>
      <c r="H8" s="122"/>
      <c r="I8" s="118"/>
      <c r="J8" s="118"/>
      <c r="K8" s="118"/>
      <c r="L8" s="118"/>
      <c r="M8" s="119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6.5" customHeight="1" x14ac:dyDescent="0.3">
      <c r="A9" s="117"/>
      <c r="B9" s="118"/>
      <c r="C9" s="118"/>
      <c r="D9" s="122"/>
      <c r="E9" s="128" t="s">
        <v>3</v>
      </c>
      <c r="F9" s="122" t="s">
        <v>11</v>
      </c>
      <c r="G9" s="122"/>
      <c r="H9" s="122"/>
      <c r="I9" s="118"/>
      <c r="J9" s="118"/>
      <c r="K9" s="118"/>
      <c r="L9" s="118"/>
      <c r="M9" s="119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6.5" customHeight="1" x14ac:dyDescent="0.3">
      <c r="A10" s="117"/>
      <c r="B10" s="118"/>
      <c r="C10" s="118"/>
      <c r="D10" s="123" t="s">
        <v>12</v>
      </c>
      <c r="E10" s="128" t="s">
        <v>3</v>
      </c>
      <c r="F10" s="420">
        <f>O61</f>
        <v>123225300</v>
      </c>
      <c r="G10" s="420"/>
      <c r="H10" s="420"/>
      <c r="I10" s="420"/>
      <c r="J10" s="118"/>
      <c r="K10" s="118"/>
      <c r="L10" s="118"/>
      <c r="M10" s="119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6.5" customHeight="1" x14ac:dyDescent="0.3">
      <c r="A11" s="117"/>
      <c r="B11" s="118"/>
      <c r="C11" s="118"/>
      <c r="D11" s="122" t="s">
        <v>13</v>
      </c>
      <c r="E11" s="128" t="s">
        <v>3</v>
      </c>
      <c r="F11" s="124">
        <v>2021</v>
      </c>
      <c r="G11" s="122"/>
      <c r="H11" s="122"/>
      <c r="I11" s="118"/>
      <c r="J11" s="118"/>
      <c r="K11" s="118"/>
      <c r="L11" s="118"/>
      <c r="M11" s="119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8.25" customHeight="1" x14ac:dyDescent="0.3">
      <c r="A12" s="117"/>
      <c r="B12" s="118"/>
      <c r="C12" s="118"/>
      <c r="D12" s="122"/>
      <c r="E12" s="122"/>
      <c r="F12" s="124"/>
      <c r="G12" s="122"/>
      <c r="H12" s="122"/>
      <c r="I12" s="118"/>
      <c r="J12" s="118"/>
      <c r="K12" s="118"/>
      <c r="L12" s="118"/>
      <c r="M12" s="119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5" customHeight="1" x14ac:dyDescent="0.3">
      <c r="A13" s="421"/>
      <c r="B13" s="423" t="s">
        <v>14</v>
      </c>
      <c r="C13" s="424"/>
      <c r="D13" s="425"/>
      <c r="E13" s="423" t="s">
        <v>15</v>
      </c>
      <c r="F13" s="429"/>
      <c r="G13" s="429"/>
      <c r="H13" s="429"/>
      <c r="I13" s="429"/>
      <c r="J13" s="429"/>
      <c r="K13" s="429"/>
      <c r="L13" s="429"/>
      <c r="M13" s="432" t="s">
        <v>16</v>
      </c>
      <c r="N13" s="433" t="s">
        <v>17</v>
      </c>
      <c r="O13" s="433" t="s">
        <v>18</v>
      </c>
      <c r="P13" s="125"/>
      <c r="Q13" s="118"/>
      <c r="R13" s="118"/>
      <c r="S13" s="118"/>
      <c r="T13" s="118"/>
      <c r="U13" s="118"/>
      <c r="V13" s="118"/>
      <c r="W13" s="118"/>
      <c r="X13" s="118"/>
    </row>
    <row r="14" spans="1:24" ht="15" customHeight="1" x14ac:dyDescent="0.3">
      <c r="A14" s="422"/>
      <c r="B14" s="426"/>
      <c r="C14" s="427"/>
      <c r="D14" s="428"/>
      <c r="E14" s="430"/>
      <c r="F14" s="431"/>
      <c r="G14" s="431"/>
      <c r="H14" s="431"/>
      <c r="I14" s="431"/>
      <c r="J14" s="431"/>
      <c r="K14" s="431"/>
      <c r="L14" s="431"/>
      <c r="M14" s="431"/>
      <c r="N14" s="434"/>
      <c r="O14" s="434"/>
      <c r="P14" s="126"/>
      <c r="Q14" s="127"/>
      <c r="R14" s="119"/>
      <c r="S14" s="119"/>
      <c r="T14" s="119"/>
      <c r="U14" s="119"/>
      <c r="V14" s="119"/>
      <c r="W14" s="119"/>
      <c r="X14" s="119"/>
    </row>
    <row r="15" spans="1:24" ht="16.5" customHeight="1" x14ac:dyDescent="0.3">
      <c r="A15" s="128"/>
      <c r="B15" s="129" t="s">
        <v>19</v>
      </c>
      <c r="C15" s="130" t="s">
        <v>20</v>
      </c>
      <c r="D15" s="131"/>
      <c r="E15" s="132"/>
      <c r="F15" s="133"/>
      <c r="G15" s="133"/>
      <c r="H15" s="133"/>
      <c r="I15" s="133"/>
      <c r="J15" s="133"/>
      <c r="K15" s="133"/>
      <c r="L15" s="133"/>
      <c r="M15" s="134"/>
      <c r="N15" s="135"/>
      <c r="O15" s="136">
        <f>SUM(O18:O26)</f>
        <v>3571300</v>
      </c>
      <c r="P15" s="137">
        <v>3571428</v>
      </c>
      <c r="Q15" s="127"/>
      <c r="R15" s="127"/>
      <c r="S15" s="127"/>
      <c r="T15" s="127"/>
      <c r="U15" s="127"/>
      <c r="V15" s="127"/>
      <c r="W15" s="127"/>
      <c r="X15" s="127"/>
    </row>
    <row r="16" spans="1:24" ht="16.5" customHeight="1" x14ac:dyDescent="0.3">
      <c r="A16" s="117"/>
      <c r="B16" s="138" t="s">
        <v>21</v>
      </c>
      <c r="C16" s="139"/>
      <c r="D16" s="140"/>
      <c r="E16" s="141"/>
      <c r="F16" s="142"/>
      <c r="G16" s="139"/>
      <c r="H16" s="142"/>
      <c r="I16" s="142"/>
      <c r="J16" s="139"/>
      <c r="K16" s="139"/>
      <c r="L16" s="139"/>
      <c r="M16" s="143"/>
      <c r="N16" s="144"/>
      <c r="O16" s="136"/>
      <c r="P16" s="145">
        <f>P15-O15</f>
        <v>128</v>
      </c>
      <c r="Q16" s="118"/>
      <c r="R16" s="118"/>
      <c r="S16" s="118"/>
      <c r="T16" s="118"/>
      <c r="U16" s="118"/>
      <c r="V16" s="118"/>
      <c r="W16" s="118"/>
      <c r="X16" s="118"/>
    </row>
    <row r="17" spans="1:24" ht="16.5" x14ac:dyDescent="0.3">
      <c r="A17" s="421"/>
      <c r="B17" s="435" t="s">
        <v>22</v>
      </c>
      <c r="C17" s="436"/>
      <c r="D17" s="437"/>
      <c r="E17" s="141"/>
      <c r="F17" s="142"/>
      <c r="G17" s="139"/>
      <c r="H17" s="142"/>
      <c r="I17" s="142"/>
      <c r="J17" s="139"/>
      <c r="K17" s="139"/>
      <c r="L17" s="139"/>
      <c r="M17" s="143"/>
      <c r="N17" s="146"/>
      <c r="O17" s="136"/>
      <c r="P17" s="147"/>
      <c r="Q17" s="148"/>
      <c r="R17" s="118"/>
      <c r="S17" s="118"/>
      <c r="T17" s="118"/>
      <c r="U17" s="118"/>
      <c r="V17" s="118"/>
      <c r="W17" s="118"/>
      <c r="X17" s="118"/>
    </row>
    <row r="18" spans="1:24" ht="16.5" customHeight="1" x14ac:dyDescent="0.3">
      <c r="A18" s="422"/>
      <c r="B18" s="149"/>
      <c r="C18" s="34" t="s">
        <v>23</v>
      </c>
      <c r="D18" s="35" t="s">
        <v>24</v>
      </c>
      <c r="E18" s="24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147"/>
      <c r="Q18" s="118"/>
      <c r="R18" s="118"/>
      <c r="S18" s="118"/>
      <c r="T18" s="118"/>
      <c r="U18" s="118"/>
      <c r="V18" s="118"/>
      <c r="W18" s="118"/>
      <c r="X18" s="118"/>
    </row>
    <row r="19" spans="1:24" ht="16.5" customHeight="1" x14ac:dyDescent="0.3">
      <c r="A19" s="422"/>
      <c r="B19" s="149"/>
      <c r="C19" s="34" t="s">
        <v>23</v>
      </c>
      <c r="D19" s="35" t="s">
        <v>29</v>
      </c>
      <c r="E19" s="24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147"/>
      <c r="Q19" s="118"/>
      <c r="R19" s="118"/>
      <c r="S19" s="118"/>
      <c r="T19" s="118"/>
      <c r="U19" s="118"/>
      <c r="V19" s="118"/>
      <c r="W19" s="118"/>
      <c r="X19" s="118"/>
    </row>
    <row r="20" spans="1:24" ht="16.5" customHeight="1" x14ac:dyDescent="0.3">
      <c r="A20" s="422"/>
      <c r="B20" s="149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147"/>
      <c r="Q20" s="118"/>
      <c r="R20" s="118"/>
      <c r="S20" s="118"/>
      <c r="T20" s="118"/>
      <c r="U20" s="118"/>
      <c r="V20" s="118"/>
      <c r="W20" s="118"/>
      <c r="X20" s="118"/>
    </row>
    <row r="21" spans="1:24" ht="16.5" customHeight="1" x14ac:dyDescent="0.3">
      <c r="A21" s="422"/>
      <c r="B21" s="149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38700</v>
      </c>
      <c r="P21" s="147"/>
      <c r="Q21" s="118"/>
      <c r="R21" s="118"/>
      <c r="S21" s="118"/>
      <c r="T21" s="118"/>
      <c r="U21" s="118"/>
      <c r="V21" s="118"/>
      <c r="W21" s="118"/>
      <c r="X21" s="118"/>
    </row>
    <row r="22" spans="1:24" ht="16.5" x14ac:dyDescent="0.3">
      <c r="A22" s="422"/>
      <c r="B22" s="149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147"/>
      <c r="Q22" s="118"/>
      <c r="R22" s="118"/>
      <c r="S22" s="118"/>
      <c r="T22" s="118"/>
      <c r="U22" s="118"/>
      <c r="V22" s="118"/>
      <c r="W22" s="118"/>
      <c r="X22" s="118"/>
    </row>
    <row r="23" spans="1:24" ht="16.5" x14ac:dyDescent="0.3">
      <c r="A23" s="422"/>
      <c r="B23" s="149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147"/>
      <c r="Q23" s="118"/>
      <c r="R23" s="118"/>
      <c r="S23" s="118"/>
      <c r="T23" s="118"/>
      <c r="U23" s="118"/>
      <c r="V23" s="118"/>
      <c r="W23" s="118"/>
      <c r="X23" s="118"/>
    </row>
    <row r="24" spans="1:24" ht="16.5" x14ac:dyDescent="0.3">
      <c r="A24" s="422"/>
      <c r="B24" s="149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147"/>
      <c r="Q24" s="118"/>
      <c r="R24" s="118"/>
      <c r="S24" s="118"/>
      <c r="T24" s="118"/>
      <c r="U24" s="118"/>
      <c r="V24" s="118"/>
      <c r="W24" s="118"/>
      <c r="X24" s="118"/>
    </row>
    <row r="25" spans="1:24" ht="16.5" x14ac:dyDescent="0.3">
      <c r="A25" s="422"/>
      <c r="B25" s="149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147"/>
      <c r="Q25" s="118"/>
      <c r="R25" s="118"/>
      <c r="S25" s="118"/>
      <c r="T25" s="118"/>
      <c r="U25" s="118"/>
      <c r="V25" s="118"/>
      <c r="W25" s="118"/>
      <c r="X25" s="118"/>
    </row>
    <row r="26" spans="1:24" ht="30.75" customHeight="1" x14ac:dyDescent="0.3">
      <c r="A26" s="422"/>
      <c r="B26" s="149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147"/>
      <c r="Q26" s="118"/>
      <c r="R26" s="118"/>
      <c r="S26" s="118"/>
      <c r="T26" s="118"/>
      <c r="U26" s="118"/>
      <c r="V26" s="118"/>
      <c r="W26" s="118"/>
      <c r="X26" s="118"/>
    </row>
    <row r="27" spans="1:24" ht="16.5" customHeight="1" x14ac:dyDescent="0.3">
      <c r="A27" s="128"/>
      <c r="B27" s="152" t="s">
        <v>45</v>
      </c>
      <c r="C27" s="153" t="s">
        <v>46</v>
      </c>
      <c r="D27" s="154"/>
      <c r="E27" s="155"/>
      <c r="F27" s="117"/>
      <c r="G27" s="117"/>
      <c r="H27" s="117"/>
      <c r="I27" s="117"/>
      <c r="J27" s="117"/>
      <c r="K27" s="117"/>
      <c r="L27" s="117"/>
      <c r="M27" s="156"/>
      <c r="N27" s="157"/>
      <c r="O27" s="158">
        <f>O28+O36+O45+O41+O53+O59</f>
        <v>119654000</v>
      </c>
      <c r="P27" s="159">
        <v>119654000</v>
      </c>
      <c r="Q27" s="118"/>
      <c r="R27" s="118"/>
      <c r="S27" s="160"/>
      <c r="T27" s="118"/>
      <c r="U27" s="118"/>
      <c r="V27" s="118"/>
      <c r="W27" s="118"/>
      <c r="X27" s="118"/>
    </row>
    <row r="28" spans="1:24" ht="16.5" x14ac:dyDescent="0.3">
      <c r="A28" s="117"/>
      <c r="B28" s="438" t="s">
        <v>47</v>
      </c>
      <c r="C28" s="439"/>
      <c r="D28" s="440"/>
      <c r="E28" s="161"/>
      <c r="F28" s="161"/>
      <c r="G28" s="161"/>
      <c r="H28" s="161"/>
      <c r="I28" s="161"/>
      <c r="J28" s="161"/>
      <c r="K28" s="161"/>
      <c r="L28" s="161"/>
      <c r="M28" s="162"/>
      <c r="N28" s="163"/>
      <c r="O28" s="164">
        <f>SUM(O29:O34)</f>
        <v>64100000</v>
      </c>
      <c r="P28" s="165">
        <f>P27-O27</f>
        <v>0</v>
      </c>
      <c r="Q28" s="208">
        <f>P28/300</f>
        <v>0</v>
      </c>
      <c r="R28" s="118"/>
      <c r="S28" s="160"/>
      <c r="T28" s="118"/>
      <c r="U28" s="118"/>
      <c r="V28" s="118"/>
      <c r="W28" s="118"/>
      <c r="X28" s="118"/>
    </row>
    <row r="29" spans="1:24" ht="16.5" customHeight="1" x14ac:dyDescent="0.3">
      <c r="A29" s="421"/>
      <c r="B29" s="441"/>
      <c r="C29" s="161" t="s">
        <v>23</v>
      </c>
      <c r="D29" s="166" t="s">
        <v>48</v>
      </c>
      <c r="E29" s="167">
        <v>48</v>
      </c>
      <c r="F29" s="161" t="s">
        <v>49</v>
      </c>
      <c r="G29" s="161" t="s">
        <v>26</v>
      </c>
      <c r="H29" s="161">
        <v>2</v>
      </c>
      <c r="I29" s="161" t="s">
        <v>50</v>
      </c>
      <c r="J29" s="161" t="s">
        <v>26</v>
      </c>
      <c r="K29" s="161">
        <v>1</v>
      </c>
      <c r="L29" s="161" t="s">
        <v>27</v>
      </c>
      <c r="M29" s="168" t="s">
        <v>51</v>
      </c>
      <c r="N29" s="169">
        <v>500000</v>
      </c>
      <c r="O29" s="163">
        <f t="shared" ref="O29:O35" si="1">E29*H29*K29*N29</f>
        <v>48000000</v>
      </c>
      <c r="P29" s="147">
        <f>E29*H29</f>
        <v>96</v>
      </c>
      <c r="Q29" s="118"/>
      <c r="R29" s="118"/>
      <c r="S29" s="160"/>
      <c r="T29" s="118"/>
      <c r="U29" s="118"/>
      <c r="V29" s="118"/>
      <c r="W29" s="118"/>
      <c r="X29" s="118"/>
    </row>
    <row r="30" spans="1:24" ht="16.5" customHeight="1" x14ac:dyDescent="0.3">
      <c r="A30" s="422"/>
      <c r="B30" s="442"/>
      <c r="C30" s="161" t="s">
        <v>23</v>
      </c>
      <c r="D30" s="166" t="s">
        <v>52</v>
      </c>
      <c r="E30" s="167">
        <v>40</v>
      </c>
      <c r="F30" s="161" t="s">
        <v>49</v>
      </c>
      <c r="G30" s="161" t="s">
        <v>26</v>
      </c>
      <c r="H30" s="161">
        <v>3</v>
      </c>
      <c r="I30" s="161" t="s">
        <v>50</v>
      </c>
      <c r="J30" s="161" t="s">
        <v>26</v>
      </c>
      <c r="K30" s="161">
        <v>1</v>
      </c>
      <c r="L30" s="161" t="s">
        <v>27</v>
      </c>
      <c r="M30" s="168" t="s">
        <v>53</v>
      </c>
      <c r="N30" s="169">
        <v>100000</v>
      </c>
      <c r="O30" s="163">
        <f t="shared" si="1"/>
        <v>12000000</v>
      </c>
      <c r="P30" s="147"/>
      <c r="Q30" s="118"/>
      <c r="R30" s="118"/>
      <c r="S30" s="118"/>
      <c r="T30" s="118"/>
      <c r="U30" s="118"/>
      <c r="V30" s="118"/>
      <c r="W30" s="118"/>
      <c r="X30" s="118"/>
    </row>
    <row r="31" spans="1:24" ht="16.5" customHeight="1" x14ac:dyDescent="0.3">
      <c r="A31" s="422"/>
      <c r="B31" s="170"/>
      <c r="C31" s="161" t="s">
        <v>23</v>
      </c>
      <c r="D31" s="166" t="s">
        <v>54</v>
      </c>
      <c r="E31" s="167">
        <v>4</v>
      </c>
      <c r="F31" s="161" t="s">
        <v>49</v>
      </c>
      <c r="G31" s="161" t="s">
        <v>26</v>
      </c>
      <c r="H31" s="161">
        <v>3</v>
      </c>
      <c r="I31" s="161" t="s">
        <v>50</v>
      </c>
      <c r="J31" s="161" t="s">
        <v>26</v>
      </c>
      <c r="K31" s="161">
        <v>1</v>
      </c>
      <c r="L31" s="161" t="s">
        <v>27</v>
      </c>
      <c r="M31" s="168" t="s">
        <v>53</v>
      </c>
      <c r="N31" s="169">
        <v>100000</v>
      </c>
      <c r="O31" s="163">
        <f t="shared" si="1"/>
        <v>1200000</v>
      </c>
      <c r="P31" s="147">
        <f>E31*H31</f>
        <v>12</v>
      </c>
      <c r="Q31" s="538">
        <f>SUM(P31:P33)</f>
        <v>23</v>
      </c>
      <c r="R31" s="118"/>
      <c r="S31" s="118"/>
      <c r="T31" s="118"/>
      <c r="U31" s="118"/>
      <c r="V31" s="118"/>
      <c r="W31" s="118"/>
      <c r="X31" s="118"/>
    </row>
    <row r="32" spans="1:24" ht="16.5" customHeight="1" x14ac:dyDescent="0.3">
      <c r="A32" s="422"/>
      <c r="B32" s="170"/>
      <c r="C32" s="161" t="s">
        <v>23</v>
      </c>
      <c r="D32" s="166" t="s">
        <v>55</v>
      </c>
      <c r="E32" s="167">
        <v>4</v>
      </c>
      <c r="F32" s="161" t="s">
        <v>49</v>
      </c>
      <c r="G32" s="161" t="s">
        <v>26</v>
      </c>
      <c r="H32" s="161">
        <v>2</v>
      </c>
      <c r="I32" s="161" t="s">
        <v>50</v>
      </c>
      <c r="J32" s="161" t="s">
        <v>26</v>
      </c>
      <c r="K32" s="161">
        <v>1</v>
      </c>
      <c r="L32" s="161" t="s">
        <v>27</v>
      </c>
      <c r="M32" s="168" t="s">
        <v>53</v>
      </c>
      <c r="N32" s="169">
        <v>100000</v>
      </c>
      <c r="O32" s="163">
        <f t="shared" si="1"/>
        <v>800000</v>
      </c>
      <c r="P32" s="147">
        <f t="shared" ref="P32:P33" si="2">E32*H32</f>
        <v>8</v>
      </c>
      <c r="Q32" s="118"/>
      <c r="R32" s="118"/>
      <c r="S32" s="118"/>
      <c r="T32" s="118"/>
      <c r="U32" s="118"/>
      <c r="V32" s="118"/>
      <c r="W32" s="118"/>
      <c r="X32" s="118"/>
    </row>
    <row r="33" spans="1:24" ht="16.5" customHeight="1" x14ac:dyDescent="0.3">
      <c r="A33" s="422"/>
      <c r="B33" s="170"/>
      <c r="C33" s="161" t="s">
        <v>23</v>
      </c>
      <c r="D33" s="166" t="s">
        <v>56</v>
      </c>
      <c r="E33" s="167">
        <v>3</v>
      </c>
      <c r="F33" s="161" t="s">
        <v>49</v>
      </c>
      <c r="G33" s="161" t="s">
        <v>26</v>
      </c>
      <c r="H33" s="161">
        <v>1</v>
      </c>
      <c r="I33" s="161" t="s">
        <v>50</v>
      </c>
      <c r="J33" s="161" t="s">
        <v>26</v>
      </c>
      <c r="K33" s="161">
        <v>1</v>
      </c>
      <c r="L33" s="161" t="s">
        <v>27</v>
      </c>
      <c r="M33" s="168" t="s">
        <v>53</v>
      </c>
      <c r="N33" s="169">
        <v>100000</v>
      </c>
      <c r="O33" s="163">
        <f t="shared" si="1"/>
        <v>300000</v>
      </c>
      <c r="P33" s="147">
        <f t="shared" si="2"/>
        <v>3</v>
      </c>
      <c r="Q33" s="118"/>
      <c r="R33" s="118"/>
      <c r="S33" s="118"/>
      <c r="T33" s="118"/>
      <c r="U33" s="118"/>
      <c r="V33" s="118"/>
      <c r="W33" s="118"/>
      <c r="X33" s="118"/>
    </row>
    <row r="34" spans="1:24" ht="15.75" customHeight="1" x14ac:dyDescent="0.3">
      <c r="A34" s="422"/>
      <c r="B34" s="171"/>
      <c r="C34" s="172" t="s">
        <v>23</v>
      </c>
      <c r="D34" s="166" t="s">
        <v>57</v>
      </c>
      <c r="E34" s="167">
        <v>12</v>
      </c>
      <c r="F34" s="172" t="s">
        <v>49</v>
      </c>
      <c r="G34" s="172" t="s">
        <v>26</v>
      </c>
      <c r="H34" s="172">
        <v>1</v>
      </c>
      <c r="I34" s="172" t="s">
        <v>50</v>
      </c>
      <c r="J34" s="172" t="s">
        <v>26</v>
      </c>
      <c r="K34" s="172">
        <v>1</v>
      </c>
      <c r="L34" s="173" t="s">
        <v>27</v>
      </c>
      <c r="M34" s="168" t="s">
        <v>53</v>
      </c>
      <c r="N34" s="174">
        <v>150000</v>
      </c>
      <c r="O34" s="175">
        <f t="shared" si="1"/>
        <v>1800000</v>
      </c>
      <c r="P34" s="147"/>
      <c r="Q34" s="118"/>
      <c r="R34" s="118"/>
      <c r="S34" s="118"/>
      <c r="T34" s="118"/>
      <c r="U34" s="118"/>
      <c r="V34" s="118"/>
      <c r="W34" s="118"/>
      <c r="X34" s="118"/>
    </row>
    <row r="35" spans="1:24" ht="2.25" customHeight="1" x14ac:dyDescent="0.3">
      <c r="A35" s="422"/>
      <c r="B35" s="443"/>
      <c r="C35" s="444"/>
      <c r="D35" s="445"/>
      <c r="E35" s="180"/>
      <c r="F35" s="179"/>
      <c r="G35" s="179"/>
      <c r="H35" s="179"/>
      <c r="I35" s="179"/>
      <c r="J35" s="179"/>
      <c r="K35" s="179"/>
      <c r="L35" s="179"/>
      <c r="M35" s="302"/>
      <c r="N35" s="303"/>
      <c r="O35" s="181">
        <f t="shared" si="1"/>
        <v>0</v>
      </c>
      <c r="P35" s="176"/>
      <c r="Q35" s="118"/>
      <c r="R35" s="118"/>
      <c r="S35" s="118"/>
      <c r="T35" s="118"/>
      <c r="U35" s="118"/>
      <c r="V35" s="118"/>
      <c r="W35" s="118"/>
      <c r="X35" s="118"/>
    </row>
    <row r="36" spans="1:24" ht="15" customHeight="1" x14ac:dyDescent="0.45">
      <c r="A36" s="119"/>
      <c r="B36" s="447" t="s">
        <v>58</v>
      </c>
      <c r="C36" s="418"/>
      <c r="D36" s="422"/>
      <c r="E36" s="167"/>
      <c r="F36" s="161"/>
      <c r="G36" s="161"/>
      <c r="H36" s="161"/>
      <c r="I36" s="161"/>
      <c r="J36" s="161"/>
      <c r="K36" s="161"/>
      <c r="L36" s="161"/>
      <c r="M36" s="168"/>
      <c r="N36" s="163"/>
      <c r="O36" s="177">
        <f>SUM(O37:O39)</f>
        <v>4096000</v>
      </c>
      <c r="P36" s="178"/>
      <c r="Q36" s="118"/>
      <c r="R36" s="118"/>
      <c r="S36" s="118"/>
      <c r="T36" s="118"/>
      <c r="U36" s="118"/>
      <c r="V36" s="118"/>
      <c r="W36" s="118"/>
      <c r="X36" s="118"/>
    </row>
    <row r="37" spans="1:24" ht="15" customHeight="1" x14ac:dyDescent="0.3">
      <c r="A37" s="448"/>
      <c r="B37" s="449"/>
      <c r="C37" s="172" t="s">
        <v>23</v>
      </c>
      <c r="D37" s="166" t="s">
        <v>59</v>
      </c>
      <c r="E37" s="369">
        <v>26</v>
      </c>
      <c r="F37" s="172" t="s">
        <v>60</v>
      </c>
      <c r="G37" s="172" t="s">
        <v>26</v>
      </c>
      <c r="H37" s="172">
        <v>1</v>
      </c>
      <c r="I37" s="172" t="s">
        <v>27</v>
      </c>
      <c r="J37" s="172"/>
      <c r="K37" s="172"/>
      <c r="L37" s="300"/>
      <c r="M37" s="172" t="s">
        <v>61</v>
      </c>
      <c r="N37" s="301">
        <v>74300</v>
      </c>
      <c r="O37" s="163">
        <f>E37*H37*N37</f>
        <v>1931800</v>
      </c>
      <c r="P37" s="182"/>
      <c r="Q37" s="118"/>
      <c r="R37" s="118"/>
      <c r="S37" s="118"/>
      <c r="T37" s="118"/>
      <c r="U37" s="118"/>
      <c r="V37" s="118"/>
      <c r="W37" s="118"/>
      <c r="X37" s="118"/>
    </row>
    <row r="38" spans="1:24" ht="14.25" customHeight="1" x14ac:dyDescent="0.3">
      <c r="A38" s="422"/>
      <c r="B38" s="442"/>
      <c r="C38" s="172" t="s">
        <v>23</v>
      </c>
      <c r="D38" s="371" t="s">
        <v>62</v>
      </c>
      <c r="E38" s="369">
        <f>(40*4*10*2)+14+2000</f>
        <v>5214</v>
      </c>
      <c r="F38" s="172" t="s">
        <v>63</v>
      </c>
      <c r="G38" s="172" t="s">
        <v>26</v>
      </c>
      <c r="H38" s="172">
        <v>1</v>
      </c>
      <c r="I38" s="172" t="s">
        <v>27</v>
      </c>
      <c r="J38" s="172"/>
      <c r="K38" s="172"/>
      <c r="L38" s="172"/>
      <c r="M38" s="168" t="s">
        <v>33</v>
      </c>
      <c r="N38" s="183">
        <v>300</v>
      </c>
      <c r="O38" s="163">
        <f>E38*H38*N38</f>
        <v>1564200</v>
      </c>
      <c r="P38" s="147"/>
      <c r="Q38" s="118"/>
      <c r="R38" s="118"/>
      <c r="S38" s="118"/>
      <c r="T38" s="118"/>
      <c r="U38" s="118"/>
      <c r="V38" s="118"/>
      <c r="W38" s="118"/>
      <c r="X38" s="118"/>
    </row>
    <row r="39" spans="1:24" ht="16.5" customHeight="1" x14ac:dyDescent="0.3">
      <c r="A39" s="422"/>
      <c r="B39" s="442"/>
      <c r="C39" s="172" t="s">
        <v>23</v>
      </c>
      <c r="D39" s="184" t="s">
        <v>64</v>
      </c>
      <c r="E39" s="369">
        <v>40</v>
      </c>
      <c r="F39" s="172" t="s">
        <v>63</v>
      </c>
      <c r="G39" s="172" t="s">
        <v>26</v>
      </c>
      <c r="H39" s="172">
        <v>1</v>
      </c>
      <c r="I39" s="172" t="s">
        <v>27</v>
      </c>
      <c r="J39" s="172"/>
      <c r="K39" s="172"/>
      <c r="L39" s="172"/>
      <c r="M39" s="168" t="s">
        <v>33</v>
      </c>
      <c r="N39" s="183">
        <v>15000</v>
      </c>
      <c r="O39" s="163">
        <f>E39*H39*N39</f>
        <v>600000</v>
      </c>
      <c r="P39" s="147"/>
      <c r="Q39" s="118"/>
      <c r="R39" s="118"/>
      <c r="S39" s="118"/>
      <c r="T39" s="118"/>
      <c r="U39" s="118"/>
      <c r="V39" s="118"/>
      <c r="W39" s="118"/>
      <c r="X39" s="118"/>
    </row>
    <row r="40" spans="1:24" ht="6" customHeight="1" x14ac:dyDescent="0.3">
      <c r="A40" s="422"/>
      <c r="B40" s="450"/>
      <c r="C40" s="444"/>
      <c r="D40" s="445"/>
      <c r="E40" s="370"/>
      <c r="F40" s="179"/>
      <c r="G40" s="179"/>
      <c r="H40" s="179"/>
      <c r="I40" s="179"/>
      <c r="J40" s="179"/>
      <c r="K40" s="179"/>
      <c r="L40" s="179"/>
      <c r="M40" s="302"/>
      <c r="N40" s="372"/>
      <c r="O40" s="181">
        <f>E40*H40*N40</f>
        <v>0</v>
      </c>
      <c r="P40" s="147"/>
      <c r="Q40" s="118"/>
      <c r="R40" s="118"/>
      <c r="S40" s="118"/>
      <c r="T40" s="118"/>
      <c r="U40" s="118"/>
      <c r="V40" s="118"/>
      <c r="W40" s="118"/>
      <c r="X40" s="118"/>
    </row>
    <row r="41" spans="1:24" ht="16.5" customHeight="1" x14ac:dyDescent="0.45">
      <c r="A41" s="119"/>
      <c r="B41" s="451" t="s">
        <v>96</v>
      </c>
      <c r="C41" s="418"/>
      <c r="D41" s="422"/>
      <c r="E41" s="167"/>
      <c r="F41" s="161"/>
      <c r="G41" s="161"/>
      <c r="H41" s="161"/>
      <c r="I41" s="161"/>
      <c r="J41" s="161"/>
      <c r="K41" s="161"/>
      <c r="L41" s="161"/>
      <c r="M41" s="168"/>
      <c r="N41" s="183"/>
      <c r="O41" s="177">
        <f>O42</f>
        <v>14300000</v>
      </c>
      <c r="P41" s="147"/>
      <c r="Q41" s="118"/>
      <c r="R41" s="118"/>
      <c r="S41" s="118"/>
      <c r="T41" s="118"/>
      <c r="U41" s="118"/>
      <c r="V41" s="118"/>
      <c r="W41" s="118"/>
      <c r="X41" s="118"/>
    </row>
    <row r="42" spans="1:24" ht="33" customHeight="1" x14ac:dyDescent="0.3">
      <c r="A42" s="185"/>
      <c r="B42" s="452" t="s">
        <v>95</v>
      </c>
      <c r="C42" s="453"/>
      <c r="D42" s="454"/>
      <c r="E42" s="167">
        <v>1</v>
      </c>
      <c r="F42" s="161" t="s">
        <v>82</v>
      </c>
      <c r="G42" s="161" t="s">
        <v>26</v>
      </c>
      <c r="H42" s="161">
        <v>1</v>
      </c>
      <c r="I42" s="161" t="s">
        <v>27</v>
      </c>
      <c r="J42" s="161"/>
      <c r="K42" s="161"/>
      <c r="L42" s="161"/>
      <c r="M42" s="168" t="s">
        <v>97</v>
      </c>
      <c r="N42" s="186">
        <v>14300000</v>
      </c>
      <c r="O42" s="175">
        <f>N42</f>
        <v>14300000</v>
      </c>
      <c r="P42" s="147">
        <f>O42/40</f>
        <v>357500</v>
      </c>
      <c r="Q42" s="118"/>
      <c r="R42" s="118"/>
      <c r="S42" s="118"/>
      <c r="T42" s="118"/>
      <c r="U42" s="118"/>
      <c r="V42" s="118"/>
      <c r="W42" s="118"/>
      <c r="X42" s="118"/>
    </row>
    <row r="43" spans="1:24" ht="3" customHeight="1" x14ac:dyDescent="0.3">
      <c r="A43" s="187"/>
      <c r="B43" s="188"/>
      <c r="C43" s="189"/>
      <c r="D43" s="190"/>
      <c r="E43" s="167"/>
      <c r="F43" s="161"/>
      <c r="G43" s="161"/>
      <c r="H43" s="161"/>
      <c r="I43" s="161"/>
      <c r="J43" s="161"/>
      <c r="K43" s="161"/>
      <c r="L43" s="161"/>
      <c r="M43" s="168"/>
      <c r="N43" s="186"/>
      <c r="O43" s="175"/>
      <c r="P43" s="147"/>
      <c r="Q43" s="118"/>
      <c r="R43" s="118"/>
      <c r="S43" s="118"/>
      <c r="T43" s="118"/>
      <c r="U43" s="118"/>
      <c r="V43" s="118"/>
      <c r="W43" s="118"/>
      <c r="X43" s="118"/>
    </row>
    <row r="44" spans="1:24" ht="16.5" customHeight="1" x14ac:dyDescent="0.3">
      <c r="A44" s="117"/>
      <c r="B44" s="455" t="s">
        <v>65</v>
      </c>
      <c r="C44" s="418"/>
      <c r="D44" s="422"/>
      <c r="E44" s="167"/>
      <c r="F44" s="161"/>
      <c r="G44" s="161"/>
      <c r="H44" s="161"/>
      <c r="I44" s="161"/>
      <c r="J44" s="161"/>
      <c r="K44" s="161"/>
      <c r="L44" s="161"/>
      <c r="M44" s="168"/>
      <c r="N44" s="183"/>
      <c r="O44" s="163"/>
      <c r="P44" s="147"/>
      <c r="Q44" s="118"/>
      <c r="R44" s="118"/>
      <c r="S44" s="118"/>
      <c r="T44" s="118"/>
      <c r="U44" s="118"/>
      <c r="V44" s="118"/>
      <c r="W44" s="118"/>
      <c r="X44" s="118"/>
    </row>
    <row r="45" spans="1:24" ht="18.75" x14ac:dyDescent="0.45">
      <c r="A45" s="421"/>
      <c r="B45" s="449"/>
      <c r="C45" s="456" t="s">
        <v>66</v>
      </c>
      <c r="D45" s="422"/>
      <c r="E45" s="167"/>
      <c r="F45" s="161"/>
      <c r="G45" s="161"/>
      <c r="H45" s="161"/>
      <c r="I45" s="161"/>
      <c r="J45" s="161"/>
      <c r="K45" s="161"/>
      <c r="L45" s="161"/>
      <c r="M45" s="168"/>
      <c r="N45" s="183"/>
      <c r="O45" s="177">
        <f>SUM(O46:O50)</f>
        <v>22800000</v>
      </c>
      <c r="P45" s="147">
        <f>O45-O50</f>
        <v>21600000</v>
      </c>
      <c r="Q45" s="118"/>
      <c r="R45" s="118"/>
      <c r="S45" s="118"/>
      <c r="T45" s="118"/>
      <c r="U45" s="118"/>
      <c r="V45" s="118"/>
      <c r="W45" s="118"/>
      <c r="X45" s="118"/>
    </row>
    <row r="46" spans="1:24" ht="16.5" customHeight="1" x14ac:dyDescent="0.3">
      <c r="A46" s="422"/>
      <c r="B46" s="442"/>
      <c r="C46" s="191" t="s">
        <v>23</v>
      </c>
      <c r="D46" s="166" t="s">
        <v>67</v>
      </c>
      <c r="E46" s="360">
        <v>2</v>
      </c>
      <c r="F46" s="25" t="s">
        <v>49</v>
      </c>
      <c r="G46" s="25" t="s">
        <v>26</v>
      </c>
      <c r="H46" s="25">
        <v>1</v>
      </c>
      <c r="I46" s="25" t="s">
        <v>50</v>
      </c>
      <c r="J46" s="25" t="s">
        <v>26</v>
      </c>
      <c r="K46" s="70">
        <v>2</v>
      </c>
      <c r="L46" s="25" t="s">
        <v>68</v>
      </c>
      <c r="M46" s="168" t="s">
        <v>69</v>
      </c>
      <c r="N46" s="183">
        <v>900000</v>
      </c>
      <c r="O46" s="163">
        <f>E46*H46*K46*N46</f>
        <v>3600000</v>
      </c>
      <c r="P46" s="147">
        <f>P45/N46</f>
        <v>24</v>
      </c>
      <c r="Q46" s="118"/>
      <c r="R46" s="118"/>
      <c r="S46" s="118"/>
      <c r="T46" s="118"/>
      <c r="U46" s="118"/>
      <c r="V46" s="118"/>
      <c r="W46" s="118"/>
      <c r="X46" s="118"/>
    </row>
    <row r="47" spans="1:24" s="361" customFormat="1" ht="16.5" customHeight="1" x14ac:dyDescent="0.3">
      <c r="A47" s="422"/>
      <c r="B47" s="442"/>
      <c r="C47" s="191" t="s">
        <v>23</v>
      </c>
      <c r="D47" s="166" t="s">
        <v>67</v>
      </c>
      <c r="E47" s="360">
        <v>4</v>
      </c>
      <c r="F47" s="25" t="s">
        <v>49</v>
      </c>
      <c r="G47" s="25" t="s">
        <v>26</v>
      </c>
      <c r="H47" s="25">
        <v>1</v>
      </c>
      <c r="I47" s="25" t="s">
        <v>50</v>
      </c>
      <c r="J47" s="25" t="s">
        <v>26</v>
      </c>
      <c r="K47" s="70">
        <v>3</v>
      </c>
      <c r="L47" s="25" t="s">
        <v>68</v>
      </c>
      <c r="M47" s="168" t="s">
        <v>69</v>
      </c>
      <c r="N47" s="183">
        <v>900000</v>
      </c>
      <c r="O47" s="163">
        <f>E47*H47*K47*N47</f>
        <v>10800000</v>
      </c>
      <c r="P47" s="147"/>
      <c r="Q47" s="118"/>
      <c r="R47" s="118"/>
      <c r="S47" s="118"/>
      <c r="T47" s="118"/>
      <c r="U47" s="118"/>
      <c r="V47" s="118"/>
      <c r="W47" s="118"/>
      <c r="X47" s="118"/>
    </row>
    <row r="48" spans="1:24" ht="16.5" customHeight="1" x14ac:dyDescent="0.3">
      <c r="A48" s="422"/>
      <c r="B48" s="442"/>
      <c r="C48" s="191" t="s">
        <v>23</v>
      </c>
      <c r="D48" s="166" t="s">
        <v>70</v>
      </c>
      <c r="E48" s="360">
        <v>1</v>
      </c>
      <c r="F48" s="25" t="s">
        <v>49</v>
      </c>
      <c r="G48" s="25" t="s">
        <v>26</v>
      </c>
      <c r="H48" s="25">
        <v>1</v>
      </c>
      <c r="I48" s="25" t="s">
        <v>50</v>
      </c>
      <c r="J48" s="25" t="s">
        <v>26</v>
      </c>
      <c r="K48" s="70">
        <v>4</v>
      </c>
      <c r="L48" s="25" t="s">
        <v>68</v>
      </c>
      <c r="M48" s="168" t="s">
        <v>69</v>
      </c>
      <c r="N48" s="183">
        <v>900000</v>
      </c>
      <c r="O48" s="163">
        <f>E48*H48*K48*N48</f>
        <v>3600000</v>
      </c>
      <c r="P48" s="147"/>
      <c r="Q48" s="118"/>
      <c r="R48" s="118"/>
      <c r="S48" s="118"/>
      <c r="T48" s="118"/>
      <c r="U48" s="118"/>
      <c r="V48" s="118"/>
      <c r="W48" s="118"/>
      <c r="X48" s="118"/>
    </row>
    <row r="49" spans="1:24" s="361" customFormat="1" ht="16.5" customHeight="1" x14ac:dyDescent="0.3">
      <c r="A49" s="422"/>
      <c r="B49" s="442"/>
      <c r="C49" s="191" t="s">
        <v>23</v>
      </c>
      <c r="D49" s="166" t="s">
        <v>70</v>
      </c>
      <c r="E49" s="360">
        <v>2</v>
      </c>
      <c r="F49" s="25" t="s">
        <v>49</v>
      </c>
      <c r="G49" s="25" t="s">
        <v>26</v>
      </c>
      <c r="H49" s="25">
        <v>1</v>
      </c>
      <c r="I49" s="25" t="s">
        <v>50</v>
      </c>
      <c r="J49" s="25" t="s">
        <v>26</v>
      </c>
      <c r="K49" s="70">
        <v>2</v>
      </c>
      <c r="L49" s="25" t="s">
        <v>68</v>
      </c>
      <c r="M49" s="168" t="s">
        <v>69</v>
      </c>
      <c r="N49" s="183">
        <v>900000</v>
      </c>
      <c r="O49" s="163">
        <f>E49*H49*K49*N49</f>
        <v>3600000</v>
      </c>
      <c r="P49" s="147"/>
      <c r="Q49" s="118"/>
      <c r="R49" s="118"/>
      <c r="S49" s="118"/>
      <c r="T49" s="118"/>
      <c r="U49" s="118"/>
      <c r="V49" s="118"/>
      <c r="W49" s="118"/>
      <c r="X49" s="118"/>
    </row>
    <row r="50" spans="1:24" ht="16.5" customHeight="1" x14ac:dyDescent="0.3">
      <c r="A50" s="422"/>
      <c r="B50" s="442"/>
      <c r="C50" s="191" t="s">
        <v>23</v>
      </c>
      <c r="D50" s="184" t="s">
        <v>71</v>
      </c>
      <c r="E50" s="167">
        <v>4</v>
      </c>
      <c r="F50" s="161" t="s">
        <v>49</v>
      </c>
      <c r="G50" s="161" t="s">
        <v>26</v>
      </c>
      <c r="H50" s="161">
        <v>2</v>
      </c>
      <c r="I50" s="161" t="s">
        <v>50</v>
      </c>
      <c r="J50" s="161"/>
      <c r="K50" s="192"/>
      <c r="L50" s="161"/>
      <c r="M50" s="168" t="s">
        <v>72</v>
      </c>
      <c r="N50" s="183">
        <v>150000</v>
      </c>
      <c r="O50" s="163">
        <f>E50*H50*N50</f>
        <v>1200000</v>
      </c>
      <c r="P50" s="147"/>
      <c r="Q50" s="118"/>
      <c r="R50" s="118"/>
      <c r="S50" s="118"/>
      <c r="T50" s="118"/>
      <c r="U50" s="118"/>
      <c r="V50" s="118"/>
      <c r="W50" s="118"/>
      <c r="X50" s="118"/>
    </row>
    <row r="51" spans="1:24" ht="3" customHeight="1" x14ac:dyDescent="0.3">
      <c r="A51" s="422"/>
      <c r="B51" s="457"/>
      <c r="C51" s="418"/>
      <c r="D51" s="422"/>
      <c r="E51" s="167"/>
      <c r="F51" s="161"/>
      <c r="G51" s="161"/>
      <c r="H51" s="161"/>
      <c r="I51" s="161"/>
      <c r="J51" s="161"/>
      <c r="K51" s="161"/>
      <c r="L51" s="161"/>
      <c r="M51" s="168"/>
      <c r="N51" s="183"/>
      <c r="O51" s="163">
        <f>E51*H51*K51*N51</f>
        <v>0</v>
      </c>
      <c r="P51" s="147"/>
      <c r="Q51" s="118"/>
      <c r="R51" s="118"/>
      <c r="S51" s="118"/>
      <c r="T51" s="118"/>
      <c r="U51" s="118"/>
      <c r="V51" s="118"/>
      <c r="W51" s="118"/>
      <c r="X51" s="118"/>
    </row>
    <row r="52" spans="1:24" ht="16.5" customHeight="1" x14ac:dyDescent="0.3">
      <c r="A52" s="193"/>
      <c r="B52" s="446" t="s">
        <v>73</v>
      </c>
      <c r="C52" s="436"/>
      <c r="D52" s="437"/>
      <c r="E52" s="141"/>
      <c r="F52" s="142"/>
      <c r="G52" s="142"/>
      <c r="H52" s="142"/>
      <c r="I52" s="142"/>
      <c r="J52" s="142"/>
      <c r="K52" s="142"/>
      <c r="L52" s="142"/>
      <c r="M52" s="150"/>
      <c r="N52" s="194"/>
      <c r="O52" s="151">
        <f>E52*H52*K52*N52</f>
        <v>0</v>
      </c>
      <c r="P52" s="178"/>
      <c r="Q52" s="118"/>
      <c r="R52" s="118"/>
      <c r="S52" s="118"/>
      <c r="T52" s="118"/>
      <c r="U52" s="118"/>
      <c r="V52" s="118"/>
      <c r="W52" s="118"/>
      <c r="X52" s="118"/>
    </row>
    <row r="53" spans="1:24" ht="18.75" x14ac:dyDescent="0.45">
      <c r="A53" s="421"/>
      <c r="B53" s="458"/>
      <c r="C53" s="460" t="s">
        <v>74</v>
      </c>
      <c r="D53" s="437"/>
      <c r="E53" s="141"/>
      <c r="F53" s="142"/>
      <c r="G53" s="142"/>
      <c r="H53" s="142"/>
      <c r="I53" s="142"/>
      <c r="J53" s="142"/>
      <c r="K53" s="142"/>
      <c r="L53" s="142"/>
      <c r="M53" s="150"/>
      <c r="N53" s="194"/>
      <c r="O53" s="195">
        <f>SUM(O54:O57)</f>
        <v>11958000</v>
      </c>
      <c r="P53" s="147">
        <v>11965400</v>
      </c>
      <c r="Q53" s="196">
        <v>12322542</v>
      </c>
      <c r="R53" s="118"/>
      <c r="S53" s="118"/>
      <c r="T53" s="118"/>
      <c r="U53" s="118"/>
      <c r="V53" s="118"/>
      <c r="W53" s="118"/>
      <c r="X53" s="118"/>
    </row>
    <row r="54" spans="1:24" ht="16.5" customHeight="1" x14ac:dyDescent="0.3">
      <c r="A54" s="422"/>
      <c r="B54" s="459"/>
      <c r="C54" s="80" t="s">
        <v>23</v>
      </c>
      <c r="D54" s="81" t="s">
        <v>75</v>
      </c>
      <c r="E54" s="73">
        <v>40</v>
      </c>
      <c r="F54" s="74" t="s">
        <v>49</v>
      </c>
      <c r="G54" s="74" t="s">
        <v>26</v>
      </c>
      <c r="H54" s="74">
        <v>1</v>
      </c>
      <c r="I54" s="74" t="s">
        <v>27</v>
      </c>
      <c r="J54" s="74"/>
      <c r="K54" s="74"/>
      <c r="L54" s="74"/>
      <c r="M54" s="75" t="s">
        <v>49</v>
      </c>
      <c r="N54" s="82">
        <v>100000</v>
      </c>
      <c r="O54" s="77">
        <f t="shared" ref="O54:O57" si="3">E54*H54*N54</f>
        <v>4000000</v>
      </c>
      <c r="P54" s="147">
        <f>P53-O53</f>
        <v>7400</v>
      </c>
      <c r="Q54" s="197">
        <f>Q53-O53</f>
        <v>364542</v>
      </c>
      <c r="R54" s="118"/>
      <c r="S54" s="118"/>
      <c r="T54" s="118"/>
      <c r="U54" s="118"/>
      <c r="V54" s="118"/>
      <c r="W54" s="118"/>
      <c r="X54" s="118"/>
    </row>
    <row r="55" spans="1:24" ht="16.5" customHeight="1" x14ac:dyDescent="0.3">
      <c r="A55" s="422"/>
      <c r="B55" s="459"/>
      <c r="C55" s="80" t="s">
        <v>23</v>
      </c>
      <c r="D55" s="81" t="s">
        <v>76</v>
      </c>
      <c r="E55" s="73">
        <v>1</v>
      </c>
      <c r="F55" s="74" t="s">
        <v>77</v>
      </c>
      <c r="G55" s="74" t="s">
        <v>26</v>
      </c>
      <c r="H55" s="74">
        <v>1</v>
      </c>
      <c r="I55" s="74" t="s">
        <v>27</v>
      </c>
      <c r="J55" s="74"/>
      <c r="K55" s="74"/>
      <c r="L55" s="74"/>
      <c r="M55" s="75" t="s">
        <v>77</v>
      </c>
      <c r="N55" s="82">
        <v>4000000</v>
      </c>
      <c r="O55" s="77">
        <f t="shared" si="3"/>
        <v>4000000</v>
      </c>
      <c r="P55" s="147"/>
      <c r="Q55" s="118"/>
      <c r="R55" s="118"/>
      <c r="S55" s="118"/>
      <c r="T55" s="118"/>
      <c r="U55" s="118"/>
      <c r="V55" s="118"/>
      <c r="W55" s="118"/>
      <c r="X55" s="118"/>
    </row>
    <row r="56" spans="1:24" s="199" customFormat="1" ht="16.5" x14ac:dyDescent="0.25">
      <c r="A56" s="422"/>
      <c r="B56" s="459"/>
      <c r="C56" s="80" t="s">
        <v>23</v>
      </c>
      <c r="D56" s="84" t="s">
        <v>78</v>
      </c>
      <c r="E56" s="85">
        <v>46</v>
      </c>
      <c r="F56" s="74" t="s">
        <v>49</v>
      </c>
      <c r="G56" s="74" t="s">
        <v>26</v>
      </c>
      <c r="H56" s="74">
        <v>1</v>
      </c>
      <c r="I56" s="74" t="s">
        <v>27</v>
      </c>
      <c r="J56" s="86"/>
      <c r="K56" s="86"/>
      <c r="L56" s="86"/>
      <c r="M56" s="87" t="s">
        <v>49</v>
      </c>
      <c r="N56" s="88">
        <v>15000</v>
      </c>
      <c r="O56" s="89">
        <f t="shared" si="3"/>
        <v>690000</v>
      </c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ht="16.5" customHeight="1" x14ac:dyDescent="0.3">
      <c r="A57" s="422"/>
      <c r="B57" s="459"/>
      <c r="C57" s="80" t="s">
        <v>23</v>
      </c>
      <c r="D57" s="91" t="s">
        <v>79</v>
      </c>
      <c r="E57" s="85">
        <v>86</v>
      </c>
      <c r="F57" s="74" t="s">
        <v>49</v>
      </c>
      <c r="G57" s="74" t="s">
        <v>26</v>
      </c>
      <c r="H57" s="74">
        <v>1</v>
      </c>
      <c r="I57" s="74" t="s">
        <v>27</v>
      </c>
      <c r="J57" s="86"/>
      <c r="K57" s="86"/>
      <c r="L57" s="86"/>
      <c r="M57" s="87" t="s">
        <v>49</v>
      </c>
      <c r="N57" s="92">
        <v>38000</v>
      </c>
      <c r="O57" s="77">
        <f t="shared" si="3"/>
        <v>3268000</v>
      </c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ht="5.25" customHeight="1" x14ac:dyDescent="0.3">
      <c r="A58" s="422"/>
      <c r="B58" s="461"/>
      <c r="C58" s="436"/>
      <c r="D58" s="437"/>
      <c r="E58" s="132"/>
      <c r="F58" s="133"/>
      <c r="G58" s="133"/>
      <c r="H58" s="133"/>
      <c r="I58" s="133"/>
      <c r="J58" s="133"/>
      <c r="K58" s="133"/>
      <c r="L58" s="133"/>
      <c r="M58" s="198"/>
      <c r="N58" s="200"/>
      <c r="O58" s="151">
        <f>E58*H58*N58</f>
        <v>0</v>
      </c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ht="16.5" customHeight="1" x14ac:dyDescent="0.45">
      <c r="A59" s="117"/>
      <c r="B59" s="451" t="s">
        <v>80</v>
      </c>
      <c r="C59" s="418"/>
      <c r="D59" s="422"/>
      <c r="E59" s="171"/>
      <c r="F59" s="117"/>
      <c r="G59" s="117"/>
      <c r="H59" s="117"/>
      <c r="I59" s="117"/>
      <c r="J59" s="117"/>
      <c r="K59" s="117"/>
      <c r="L59" s="117"/>
      <c r="M59" s="201"/>
      <c r="N59" s="202"/>
      <c r="O59" s="177">
        <f>SUM(O60:O60)</f>
        <v>2400000</v>
      </c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24" ht="16.5" customHeight="1" x14ac:dyDescent="0.3">
      <c r="A60" s="203"/>
      <c r="B60" s="204"/>
      <c r="C60" s="161" t="s">
        <v>23</v>
      </c>
      <c r="D60" s="205" t="s">
        <v>200</v>
      </c>
      <c r="E60" s="171">
        <v>48</v>
      </c>
      <c r="F60" s="117" t="s">
        <v>82</v>
      </c>
      <c r="G60" s="117" t="s">
        <v>26</v>
      </c>
      <c r="H60" s="117">
        <v>1</v>
      </c>
      <c r="I60" s="117" t="s">
        <v>27</v>
      </c>
      <c r="J60" s="117"/>
      <c r="K60" s="117"/>
      <c r="L60" s="117"/>
      <c r="M60" s="201" t="s">
        <v>82</v>
      </c>
      <c r="N60" s="206">
        <v>50000</v>
      </c>
      <c r="O60" s="163">
        <f>E60*H60*N60</f>
        <v>2400000</v>
      </c>
      <c r="P60" s="170"/>
      <c r="Q60" s="118"/>
      <c r="R60" s="118"/>
      <c r="S60" s="118"/>
      <c r="T60" s="118"/>
      <c r="U60" s="118"/>
      <c r="V60" s="118"/>
      <c r="W60" s="118"/>
      <c r="X60" s="118"/>
    </row>
    <row r="61" spans="1:24" ht="16.5" customHeight="1" x14ac:dyDescent="0.3">
      <c r="A61" s="117"/>
      <c r="B61" s="462" t="s">
        <v>18</v>
      </c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4"/>
      <c r="O61" s="207">
        <f>O27+O15</f>
        <v>123225300</v>
      </c>
      <c r="P61" s="114">
        <f>119654000+3571428</f>
        <v>123225428</v>
      </c>
      <c r="Q61" s="196">
        <v>123225300</v>
      </c>
      <c r="R61" s="118"/>
      <c r="S61" s="118"/>
      <c r="T61" s="118"/>
      <c r="U61" s="118"/>
      <c r="V61" s="118"/>
      <c r="W61" s="118"/>
      <c r="X61" s="118"/>
    </row>
    <row r="62" spans="1:24" ht="16.5" customHeight="1" x14ac:dyDescent="0.3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9"/>
      <c r="N62" s="118"/>
      <c r="O62" s="367">
        <v>123225300</v>
      </c>
      <c r="P62" s="114">
        <f>P61-O61</f>
        <v>128</v>
      </c>
      <c r="Q62" s="197">
        <f>Q61-O61</f>
        <v>0</v>
      </c>
      <c r="R62" s="118"/>
      <c r="S62" s="118"/>
      <c r="T62" s="118"/>
      <c r="U62" s="118"/>
      <c r="V62" s="118"/>
      <c r="W62" s="118"/>
      <c r="X62" s="118"/>
    </row>
    <row r="63" spans="1:24" ht="16.5" customHeight="1" x14ac:dyDescent="0.3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405" t="s">
        <v>199</v>
      </c>
      <c r="L63" s="405"/>
      <c r="M63" s="405"/>
      <c r="N63" s="405"/>
      <c r="O63" s="368">
        <f>O62-O61</f>
        <v>0</v>
      </c>
      <c r="P63" s="118"/>
      <c r="Q63" s="118"/>
      <c r="R63" s="118"/>
      <c r="S63" s="118"/>
      <c r="T63" s="118"/>
      <c r="U63" s="118"/>
      <c r="V63" s="118"/>
      <c r="W63" s="118"/>
      <c r="X63" s="118"/>
    </row>
    <row r="64" spans="1:24" ht="3.75" customHeight="1" x14ac:dyDescent="0.3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2"/>
      <c r="L64" s="2"/>
      <c r="M64" s="3"/>
      <c r="N64" s="2"/>
      <c r="O64" s="122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1:24" ht="16.5" customHeight="1" x14ac:dyDescent="0.3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405" t="s">
        <v>90</v>
      </c>
      <c r="L65" s="405"/>
      <c r="M65" s="405"/>
      <c r="N65" s="405"/>
      <c r="O65" s="122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ht="16.5" customHeight="1" x14ac:dyDescent="0.3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405" t="s">
        <v>91</v>
      </c>
      <c r="L66" s="405"/>
      <c r="M66" s="405"/>
      <c r="N66" s="405"/>
      <c r="O66" s="122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ht="16.5" customHeight="1" x14ac:dyDescent="0.3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5"/>
      <c r="L67" s="115"/>
      <c r="M67" s="115"/>
      <c r="N67" s="115"/>
      <c r="O67" s="122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ht="16.5" customHeight="1" x14ac:dyDescent="0.3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5"/>
      <c r="L68" s="115"/>
      <c r="M68" s="115"/>
      <c r="N68" s="115"/>
      <c r="O68" s="122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ht="16.5" customHeight="1" x14ac:dyDescent="0.3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6"/>
      <c r="L69" s="115"/>
      <c r="M69" s="115"/>
      <c r="N69" s="115"/>
      <c r="O69" s="122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ht="16.5" customHeight="1" x14ac:dyDescent="0.3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404" t="s">
        <v>92</v>
      </c>
      <c r="L70" s="404"/>
      <c r="M70" s="404"/>
      <c r="N70" s="404"/>
      <c r="O70" s="122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ht="16.5" customHeight="1" x14ac:dyDescent="0.3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405" t="s">
        <v>93</v>
      </c>
      <c r="L71" s="405"/>
      <c r="M71" s="405"/>
      <c r="N71" s="405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ht="16.5" customHeight="1" x14ac:dyDescent="0.3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405" t="s">
        <v>94</v>
      </c>
      <c r="L72" s="405"/>
      <c r="M72" s="405"/>
      <c r="N72" s="405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ht="16.5" customHeight="1" x14ac:dyDescent="0.3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9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</row>
    <row r="74" spans="1:24" ht="16.5" customHeight="1" x14ac:dyDescent="0.3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9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ht="16.5" customHeight="1" x14ac:dyDescent="0.3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9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</row>
    <row r="76" spans="1:24" ht="16.5" customHeight="1" x14ac:dyDescent="0.3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9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</row>
    <row r="77" spans="1:24" ht="16.5" customHeight="1" x14ac:dyDescent="0.3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9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</row>
    <row r="78" spans="1:24" ht="16.5" customHeight="1" x14ac:dyDescent="0.3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9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ht="16.5" customHeight="1" x14ac:dyDescent="0.3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9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ht="16.5" customHeight="1" x14ac:dyDescent="0.3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9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ht="16.5" customHeight="1" x14ac:dyDescent="0.3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9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  <row r="82" spans="1:24" ht="16.5" customHeight="1" x14ac:dyDescent="0.3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9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ht="16.5" customHeight="1" x14ac:dyDescent="0.3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ht="16.5" customHeight="1" x14ac:dyDescent="0.3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9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ht="16.5" customHeight="1" x14ac:dyDescent="0.3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</row>
    <row r="86" spans="1:24" ht="16.5" customHeight="1" x14ac:dyDescent="0.3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ht="16.5" customHeight="1" x14ac:dyDescent="0.3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9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</row>
    <row r="88" spans="1:24" ht="16.5" customHeight="1" x14ac:dyDescent="0.3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9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6.5" customHeight="1" x14ac:dyDescent="0.3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9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ht="16.5" customHeight="1" x14ac:dyDescent="0.3">
      <c r="A90" s="117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9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ht="16.5" customHeight="1" x14ac:dyDescent="0.3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9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</row>
  </sheetData>
  <mergeCells count="40">
    <mergeCell ref="K72:N72"/>
    <mergeCell ref="A53:A58"/>
    <mergeCell ref="B53:B57"/>
    <mergeCell ref="C53:D53"/>
    <mergeCell ref="B58:D58"/>
    <mergeCell ref="B59:D59"/>
    <mergeCell ref="B61:N61"/>
    <mergeCell ref="K63:N63"/>
    <mergeCell ref="K65:N65"/>
    <mergeCell ref="K66:N66"/>
    <mergeCell ref="K70:N70"/>
    <mergeCell ref="K71:N71"/>
    <mergeCell ref="B52:D52"/>
    <mergeCell ref="B36:D36"/>
    <mergeCell ref="A37:A40"/>
    <mergeCell ref="B37:B39"/>
    <mergeCell ref="B40:D40"/>
    <mergeCell ref="B41:D41"/>
    <mergeCell ref="B42:D42"/>
    <mergeCell ref="B44:D44"/>
    <mergeCell ref="A45:A51"/>
    <mergeCell ref="B45:B50"/>
    <mergeCell ref="C45:D45"/>
    <mergeCell ref="B51:D51"/>
    <mergeCell ref="A17:A26"/>
    <mergeCell ref="B17:D17"/>
    <mergeCell ref="B28:D28"/>
    <mergeCell ref="A29:A35"/>
    <mergeCell ref="B29:B30"/>
    <mergeCell ref="B35:D35"/>
    <mergeCell ref="B2:O2"/>
    <mergeCell ref="B3:O3"/>
    <mergeCell ref="F6:O6"/>
    <mergeCell ref="F10:I10"/>
    <mergeCell ref="A13:A14"/>
    <mergeCell ref="B13:D14"/>
    <mergeCell ref="E13:L14"/>
    <mergeCell ref="M13:M14"/>
    <mergeCell ref="N13:N14"/>
    <mergeCell ref="O13:O14"/>
  </mergeCells>
  <pageMargins left="1.2598425196850394" right="0.51181102362204722" top="0.19685039370078741" bottom="0.19685039370078741" header="0.31496062992125984" footer="0.31496062992125984"/>
  <pageSetup paperSize="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topLeftCell="A23" workbookViewId="0">
      <selection activeCell="Q34" sqref="Q34"/>
    </sheetView>
  </sheetViews>
  <sheetFormatPr defaultColWidth="14.42578125" defaultRowHeight="15" x14ac:dyDescent="0.25"/>
  <cols>
    <col min="1" max="2" width="3.28515625" style="4" customWidth="1"/>
    <col min="3" max="3" width="2.28515625" style="4" customWidth="1"/>
    <col min="4" max="4" width="49.28515625" style="4" customWidth="1"/>
    <col min="5" max="5" width="7.5703125" style="4" customWidth="1"/>
    <col min="6" max="6" width="6.42578125" style="4" customWidth="1"/>
    <col min="7" max="7" width="5" style="4" customWidth="1"/>
    <col min="8" max="8" width="6.28515625" style="4" customWidth="1"/>
    <col min="9" max="9" width="6.42578125" style="4" customWidth="1"/>
    <col min="10" max="10" width="4.7109375" style="4" customWidth="1"/>
    <col min="11" max="11" width="5.28515625" style="4" customWidth="1"/>
    <col min="12" max="12" width="6.42578125" style="4" customWidth="1"/>
    <col min="13" max="13" width="10.28515625" style="4" customWidth="1"/>
    <col min="14" max="14" width="11.7109375" style="4" customWidth="1"/>
    <col min="15" max="15" width="14.7109375" style="4" customWidth="1"/>
    <col min="16" max="16" width="12.7109375" style="4" customWidth="1"/>
    <col min="17" max="17" width="17" style="4" customWidth="1"/>
    <col min="18" max="18" width="14.42578125" style="4" customWidth="1"/>
    <col min="19" max="19" width="12.42578125" style="4" customWidth="1"/>
    <col min="20" max="24" width="9.28515625" style="4" customWidth="1"/>
    <col min="25" max="16384" width="14.42578125" style="4"/>
  </cols>
  <sheetData>
    <row r="1" spans="1:24" ht="16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 x14ac:dyDescent="0.3">
      <c r="A2" s="1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 x14ac:dyDescent="0.3">
      <c r="A3" s="1"/>
      <c r="B3" s="465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2"/>
      <c r="Q3" s="2"/>
      <c r="R3" s="2"/>
      <c r="S3" s="2"/>
      <c r="T3" s="2"/>
      <c r="U3" s="2"/>
      <c r="V3" s="2"/>
      <c r="W3" s="2"/>
      <c r="X3" s="2"/>
    </row>
    <row r="4" spans="1:24" ht="9.75" customHeight="1" x14ac:dyDescent="0.3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</row>
    <row r="5" spans="1:24" ht="16.5" customHeight="1" x14ac:dyDescent="0.3">
      <c r="A5" s="1"/>
      <c r="B5" s="2"/>
      <c r="C5" s="2"/>
      <c r="D5" s="6" t="s">
        <v>2</v>
      </c>
      <c r="E5" s="6" t="s">
        <v>3</v>
      </c>
      <c r="F5" s="6" t="s">
        <v>4</v>
      </c>
      <c r="G5" s="6"/>
      <c r="H5" s="6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 x14ac:dyDescent="0.3">
      <c r="A6" s="1"/>
      <c r="B6" s="2"/>
      <c r="C6" s="2"/>
      <c r="D6" s="6" t="s">
        <v>5</v>
      </c>
      <c r="E6" s="6" t="s">
        <v>3</v>
      </c>
      <c r="F6" s="6" t="s">
        <v>157</v>
      </c>
      <c r="G6" s="6"/>
      <c r="H6" s="6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 customHeight="1" x14ac:dyDescent="0.3">
      <c r="A7" s="1"/>
      <c r="B7" s="2"/>
      <c r="C7" s="2"/>
      <c r="D7" s="6" t="s">
        <v>7</v>
      </c>
      <c r="E7" s="6" t="s">
        <v>3</v>
      </c>
      <c r="F7" s="6" t="s">
        <v>8</v>
      </c>
      <c r="G7" s="6"/>
      <c r="H7" s="6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customHeight="1" x14ac:dyDescent="0.3">
      <c r="A8" s="1"/>
      <c r="B8" s="2"/>
      <c r="C8" s="2"/>
      <c r="D8" s="6" t="s">
        <v>9</v>
      </c>
      <c r="E8" s="6" t="s">
        <v>3</v>
      </c>
      <c r="F8" s="6" t="s">
        <v>10</v>
      </c>
      <c r="G8" s="6"/>
      <c r="H8" s="6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 x14ac:dyDescent="0.3">
      <c r="A9" s="1"/>
      <c r="B9" s="2"/>
      <c r="C9" s="2"/>
      <c r="D9" s="6"/>
      <c r="E9" s="6"/>
      <c r="F9" s="6" t="s">
        <v>11</v>
      </c>
      <c r="G9" s="6"/>
      <c r="H9" s="6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 x14ac:dyDescent="0.3">
      <c r="A10" s="1"/>
      <c r="B10" s="2"/>
      <c r="C10" s="2"/>
      <c r="D10" s="7" t="s">
        <v>12</v>
      </c>
      <c r="E10" s="6" t="s">
        <v>3</v>
      </c>
      <c r="F10" s="467">
        <f>O59</f>
        <v>123225300</v>
      </c>
      <c r="G10" s="467"/>
      <c r="H10" s="467"/>
      <c r="I10" s="467"/>
      <c r="J10" s="2"/>
      <c r="K10" s="2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customHeight="1" x14ac:dyDescent="0.3">
      <c r="A11" s="1"/>
      <c r="B11" s="2"/>
      <c r="C11" s="2"/>
      <c r="D11" s="6" t="s">
        <v>13</v>
      </c>
      <c r="E11" s="6" t="s">
        <v>3</v>
      </c>
      <c r="F11" s="8">
        <v>2021</v>
      </c>
      <c r="G11" s="6"/>
      <c r="H11" s="6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7.25" customHeight="1" x14ac:dyDescent="0.3">
      <c r="A12" s="1"/>
      <c r="B12" s="2"/>
      <c r="C12" s="2"/>
      <c r="D12" s="6"/>
      <c r="E12" s="6"/>
      <c r="F12" s="8"/>
      <c r="G12" s="6"/>
      <c r="H12" s="6"/>
      <c r="I12" s="2"/>
      <c r="J12" s="2"/>
      <c r="K12" s="2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 x14ac:dyDescent="0.3">
      <c r="A13" s="468"/>
      <c r="B13" s="470" t="s">
        <v>14</v>
      </c>
      <c r="C13" s="471"/>
      <c r="D13" s="472"/>
      <c r="E13" s="470" t="s">
        <v>15</v>
      </c>
      <c r="F13" s="476"/>
      <c r="G13" s="476"/>
      <c r="H13" s="476"/>
      <c r="I13" s="476"/>
      <c r="J13" s="476"/>
      <c r="K13" s="476"/>
      <c r="L13" s="476"/>
      <c r="M13" s="479" t="s">
        <v>16</v>
      </c>
      <c r="N13" s="480" t="s">
        <v>17</v>
      </c>
      <c r="O13" s="480" t="s">
        <v>18</v>
      </c>
      <c r="P13" s="9"/>
      <c r="Q13" s="2"/>
      <c r="R13" s="2"/>
      <c r="S13" s="2"/>
      <c r="T13" s="2"/>
      <c r="U13" s="2"/>
      <c r="V13" s="2"/>
      <c r="W13" s="2"/>
      <c r="X13" s="2"/>
    </row>
    <row r="14" spans="1:24" ht="16.5" customHeight="1" x14ac:dyDescent="0.3">
      <c r="A14" s="469"/>
      <c r="B14" s="473"/>
      <c r="C14" s="474"/>
      <c r="D14" s="475"/>
      <c r="E14" s="477"/>
      <c r="F14" s="478"/>
      <c r="G14" s="478"/>
      <c r="H14" s="478"/>
      <c r="I14" s="478"/>
      <c r="J14" s="478"/>
      <c r="K14" s="478"/>
      <c r="L14" s="478"/>
      <c r="M14" s="478"/>
      <c r="N14" s="481"/>
      <c r="O14" s="481"/>
      <c r="P14" s="10"/>
      <c r="Q14" s="11"/>
      <c r="R14" s="3"/>
      <c r="S14" s="3"/>
      <c r="T14" s="3"/>
      <c r="U14" s="3"/>
      <c r="V14" s="3"/>
      <c r="W14" s="3"/>
      <c r="X14" s="3"/>
    </row>
    <row r="15" spans="1:24" ht="16.5" customHeight="1" x14ac:dyDescent="0.3">
      <c r="A15" s="12"/>
      <c r="B15" s="209" t="s">
        <v>19</v>
      </c>
      <c r="C15" s="210" t="s">
        <v>20</v>
      </c>
      <c r="D15" s="211"/>
      <c r="E15" s="85"/>
      <c r="F15" s="86"/>
      <c r="G15" s="86"/>
      <c r="H15" s="86"/>
      <c r="I15" s="86"/>
      <c r="J15" s="86"/>
      <c r="K15" s="86"/>
      <c r="L15" s="86"/>
      <c r="M15" s="212"/>
      <c r="N15" s="213"/>
      <c r="O15" s="214">
        <f>SUM(O18:O26)</f>
        <v>3571300</v>
      </c>
      <c r="P15" s="20">
        <v>3571428</v>
      </c>
      <c r="Q15" s="11"/>
      <c r="R15" s="11"/>
      <c r="S15" s="11"/>
      <c r="T15" s="11"/>
      <c r="U15" s="11"/>
      <c r="V15" s="11"/>
      <c r="W15" s="11"/>
      <c r="X15" s="11"/>
    </row>
    <row r="16" spans="1:24" ht="16.5" customHeight="1" x14ac:dyDescent="0.3">
      <c r="A16" s="1"/>
      <c r="B16" s="215" t="s">
        <v>21</v>
      </c>
      <c r="C16" s="216"/>
      <c r="D16" s="217"/>
      <c r="E16" s="73"/>
      <c r="F16" s="74"/>
      <c r="G16" s="216"/>
      <c r="H16" s="74"/>
      <c r="I16" s="74"/>
      <c r="J16" s="216"/>
      <c r="K16" s="216"/>
      <c r="L16" s="216"/>
      <c r="M16" s="218"/>
      <c r="N16" s="219"/>
      <c r="O16" s="214"/>
      <c r="P16" s="28">
        <f>P15-O15</f>
        <v>128</v>
      </c>
      <c r="Q16" s="2"/>
      <c r="R16" s="2"/>
      <c r="S16" s="2"/>
      <c r="T16" s="2"/>
      <c r="U16" s="2"/>
      <c r="V16" s="2"/>
      <c r="W16" s="2"/>
      <c r="X16" s="2"/>
    </row>
    <row r="17" spans="1:24" ht="16.5" x14ac:dyDescent="0.3">
      <c r="A17" s="468"/>
      <c r="B17" s="482" t="s">
        <v>22</v>
      </c>
      <c r="C17" s="483"/>
      <c r="D17" s="484"/>
      <c r="E17" s="73"/>
      <c r="F17" s="74"/>
      <c r="G17" s="216"/>
      <c r="H17" s="74"/>
      <c r="I17" s="74"/>
      <c r="J17" s="216"/>
      <c r="K17" s="216"/>
      <c r="L17" s="216"/>
      <c r="M17" s="218"/>
      <c r="N17" s="220"/>
      <c r="O17" s="214"/>
      <c r="P17" s="31"/>
      <c r="Q17" s="32">
        <f>P16*7</f>
        <v>896</v>
      </c>
      <c r="R17" s="2"/>
      <c r="S17" s="2"/>
      <c r="T17" s="2"/>
      <c r="U17" s="2"/>
      <c r="V17" s="2"/>
      <c r="W17" s="2"/>
      <c r="X17" s="2"/>
    </row>
    <row r="18" spans="1:24" ht="16.5" customHeight="1" x14ac:dyDescent="0.3">
      <c r="A18" s="469"/>
      <c r="B18" s="221"/>
      <c r="C18" s="34" t="s">
        <v>23</v>
      </c>
      <c r="D18" s="35" t="s">
        <v>24</v>
      </c>
      <c r="E18" s="24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31"/>
      <c r="Q18" s="2"/>
      <c r="R18" s="2"/>
      <c r="S18" s="2"/>
      <c r="T18" s="2"/>
      <c r="U18" s="2"/>
      <c r="V18" s="2"/>
      <c r="W18" s="2"/>
      <c r="X18" s="2"/>
    </row>
    <row r="19" spans="1:24" ht="16.5" customHeight="1" x14ac:dyDescent="0.3">
      <c r="A19" s="469"/>
      <c r="B19" s="221"/>
      <c r="C19" s="34" t="s">
        <v>23</v>
      </c>
      <c r="D19" s="35" t="s">
        <v>29</v>
      </c>
      <c r="E19" s="24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31"/>
      <c r="Q19" s="2"/>
      <c r="R19" s="2"/>
      <c r="S19" s="2"/>
      <c r="T19" s="2"/>
      <c r="U19" s="2"/>
      <c r="V19" s="2"/>
      <c r="W19" s="2"/>
      <c r="X19" s="2"/>
    </row>
    <row r="20" spans="1:24" ht="16.5" customHeight="1" x14ac:dyDescent="0.3">
      <c r="A20" s="469"/>
      <c r="B20" s="221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31"/>
      <c r="Q20" s="2"/>
      <c r="R20" s="2"/>
      <c r="S20" s="2"/>
      <c r="T20" s="2"/>
      <c r="U20" s="2"/>
      <c r="V20" s="2"/>
      <c r="W20" s="2"/>
      <c r="X20" s="2"/>
    </row>
    <row r="21" spans="1:24" ht="16.5" customHeight="1" x14ac:dyDescent="0.3">
      <c r="A21" s="469"/>
      <c r="B21" s="221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38700</v>
      </c>
      <c r="P21" s="31"/>
      <c r="Q21" s="2"/>
      <c r="R21" s="2"/>
      <c r="S21" s="2"/>
      <c r="T21" s="2"/>
      <c r="U21" s="2"/>
      <c r="V21" s="2"/>
      <c r="W21" s="2"/>
      <c r="X21" s="2"/>
    </row>
    <row r="22" spans="1:24" ht="16.5" x14ac:dyDescent="0.3">
      <c r="A22" s="469"/>
      <c r="B22" s="221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31"/>
      <c r="Q22" s="2"/>
      <c r="R22" s="2"/>
      <c r="S22" s="2"/>
      <c r="T22" s="2"/>
      <c r="U22" s="2"/>
      <c r="V22" s="2"/>
      <c r="W22" s="2"/>
      <c r="X22" s="2"/>
    </row>
    <row r="23" spans="1:24" ht="16.5" x14ac:dyDescent="0.3">
      <c r="A23" s="469"/>
      <c r="B23" s="221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31"/>
      <c r="Q23" s="2"/>
      <c r="R23" s="2"/>
      <c r="S23" s="2"/>
      <c r="T23" s="2"/>
      <c r="U23" s="2"/>
      <c r="V23" s="2"/>
      <c r="W23" s="2"/>
      <c r="X23" s="2"/>
    </row>
    <row r="24" spans="1:24" ht="16.5" x14ac:dyDescent="0.3">
      <c r="A24" s="469"/>
      <c r="B24" s="221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31"/>
      <c r="Q24" s="2"/>
      <c r="R24" s="2"/>
      <c r="S24" s="2"/>
      <c r="T24" s="2"/>
      <c r="U24" s="2"/>
      <c r="V24" s="2"/>
      <c r="W24" s="2"/>
      <c r="X24" s="2"/>
    </row>
    <row r="25" spans="1:24" ht="16.5" x14ac:dyDescent="0.3">
      <c r="A25" s="469"/>
      <c r="B25" s="221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31"/>
      <c r="Q25" s="2"/>
      <c r="R25" s="2"/>
      <c r="S25" s="2"/>
      <c r="T25" s="2"/>
      <c r="U25" s="2"/>
      <c r="V25" s="2"/>
      <c r="W25" s="2"/>
      <c r="X25" s="2"/>
    </row>
    <row r="26" spans="1:24" ht="33" x14ac:dyDescent="0.3">
      <c r="A26" s="469"/>
      <c r="B26" s="221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31"/>
      <c r="Q26" s="2" t="s">
        <v>103</v>
      </c>
      <c r="R26" s="2"/>
      <c r="S26" s="2"/>
      <c r="T26" s="2"/>
      <c r="U26" s="2"/>
      <c r="V26" s="2"/>
      <c r="W26" s="2"/>
      <c r="X26" s="2"/>
    </row>
    <row r="27" spans="1:24" ht="16.5" customHeight="1" x14ac:dyDescent="0.3">
      <c r="A27" s="12"/>
      <c r="B27" s="13" t="s">
        <v>45</v>
      </c>
      <c r="C27" s="45" t="s">
        <v>46</v>
      </c>
      <c r="D27" s="46"/>
      <c r="E27" s="47"/>
      <c r="F27" s="1"/>
      <c r="G27" s="1"/>
      <c r="H27" s="1"/>
      <c r="I27" s="1"/>
      <c r="J27" s="1"/>
      <c r="K27" s="1"/>
      <c r="L27" s="1"/>
      <c r="M27" s="48"/>
      <c r="N27" s="49"/>
      <c r="O27" s="19">
        <f>O28+O38+O44+O51+O57</f>
        <v>119654000</v>
      </c>
      <c r="P27" s="50">
        <v>119654000</v>
      </c>
      <c r="Q27" s="2"/>
      <c r="R27" s="2"/>
      <c r="S27" s="51"/>
      <c r="T27" s="2"/>
      <c r="U27" s="2"/>
      <c r="V27" s="2"/>
      <c r="W27" s="2"/>
      <c r="X27" s="2"/>
    </row>
    <row r="28" spans="1:24" ht="16.5" x14ac:dyDescent="0.3">
      <c r="A28" s="1"/>
      <c r="B28" s="485" t="s">
        <v>47</v>
      </c>
      <c r="C28" s="486"/>
      <c r="D28" s="487"/>
      <c r="E28" s="25"/>
      <c r="F28" s="25"/>
      <c r="G28" s="25"/>
      <c r="H28" s="25"/>
      <c r="I28" s="25"/>
      <c r="J28" s="25"/>
      <c r="K28" s="25"/>
      <c r="L28" s="25"/>
      <c r="M28" s="52"/>
      <c r="N28" s="38"/>
      <c r="O28" s="53">
        <f>SUM(O29:O36)</f>
        <v>68100000</v>
      </c>
      <c r="P28" s="54">
        <f>P27-O27</f>
        <v>0</v>
      </c>
      <c r="Q28" s="222">
        <f>P28/300</f>
        <v>0</v>
      </c>
      <c r="R28" s="2"/>
      <c r="S28" s="51"/>
      <c r="T28" s="2"/>
      <c r="U28" s="2"/>
      <c r="V28" s="2"/>
      <c r="W28" s="2"/>
      <c r="X28" s="2"/>
    </row>
    <row r="29" spans="1:24" ht="16.5" customHeight="1" x14ac:dyDescent="0.3">
      <c r="A29" s="468"/>
      <c r="B29" s="488"/>
      <c r="C29" s="25" t="s">
        <v>23</v>
      </c>
      <c r="D29" s="35" t="s">
        <v>99</v>
      </c>
      <c r="E29" s="24">
        <v>40</v>
      </c>
      <c r="F29" s="25" t="s">
        <v>49</v>
      </c>
      <c r="G29" s="25" t="s">
        <v>26</v>
      </c>
      <c r="H29" s="25">
        <v>2</v>
      </c>
      <c r="I29" s="25" t="s">
        <v>50</v>
      </c>
      <c r="J29" s="25" t="s">
        <v>26</v>
      </c>
      <c r="K29" s="25">
        <v>1</v>
      </c>
      <c r="L29" s="25" t="s">
        <v>27</v>
      </c>
      <c r="M29" s="36" t="s">
        <v>51</v>
      </c>
      <c r="N29" s="56">
        <v>500000</v>
      </c>
      <c r="O29" s="38">
        <f t="shared" ref="O29:O37" si="1">E29*H29*K29*N29</f>
        <v>40000000</v>
      </c>
      <c r="P29" s="31">
        <f>E29*H29</f>
        <v>80</v>
      </c>
      <c r="Q29" s="223">
        <f>SUM(P29:P31)</f>
        <v>104</v>
      </c>
      <c r="R29" s="2"/>
      <c r="S29" s="51"/>
      <c r="T29" s="2"/>
      <c r="U29" s="2"/>
      <c r="V29" s="2"/>
      <c r="W29" s="2"/>
      <c r="X29" s="2"/>
    </row>
    <row r="30" spans="1:24" ht="16.5" customHeight="1" x14ac:dyDescent="0.3">
      <c r="A30" s="468"/>
      <c r="B30" s="488"/>
      <c r="C30" s="25" t="s">
        <v>23</v>
      </c>
      <c r="D30" s="35" t="s">
        <v>100</v>
      </c>
      <c r="E30" s="24">
        <v>4</v>
      </c>
      <c r="F30" s="25" t="s">
        <v>49</v>
      </c>
      <c r="G30" s="25" t="s">
        <v>26</v>
      </c>
      <c r="H30" s="25">
        <v>3</v>
      </c>
      <c r="I30" s="25" t="s">
        <v>50</v>
      </c>
      <c r="J30" s="25" t="s">
        <v>26</v>
      </c>
      <c r="K30" s="25">
        <v>1</v>
      </c>
      <c r="L30" s="25" t="s">
        <v>27</v>
      </c>
      <c r="M30" s="36" t="s">
        <v>51</v>
      </c>
      <c r="N30" s="56">
        <v>500000</v>
      </c>
      <c r="O30" s="38">
        <f t="shared" si="1"/>
        <v>6000000</v>
      </c>
      <c r="P30" s="31">
        <f t="shared" ref="P30:P31" si="2">E30*H30</f>
        <v>12</v>
      </c>
      <c r="Q30" s="2"/>
      <c r="R30" s="2"/>
      <c r="S30" s="51"/>
      <c r="T30" s="2"/>
      <c r="U30" s="2"/>
      <c r="V30" s="2"/>
      <c r="W30" s="2"/>
      <c r="X30" s="2"/>
    </row>
    <row r="31" spans="1:24" ht="16.5" customHeight="1" x14ac:dyDescent="0.3">
      <c r="A31" s="468"/>
      <c r="B31" s="488"/>
      <c r="C31" s="25" t="s">
        <v>23</v>
      </c>
      <c r="D31" s="35" t="s">
        <v>101</v>
      </c>
      <c r="E31" s="24">
        <v>4</v>
      </c>
      <c r="F31" s="25" t="s">
        <v>49</v>
      </c>
      <c r="G31" s="25" t="s">
        <v>26</v>
      </c>
      <c r="H31" s="25">
        <v>3</v>
      </c>
      <c r="I31" s="25" t="s">
        <v>50</v>
      </c>
      <c r="J31" s="25" t="s">
        <v>26</v>
      </c>
      <c r="K31" s="25">
        <v>1</v>
      </c>
      <c r="L31" s="25" t="s">
        <v>27</v>
      </c>
      <c r="M31" s="36" t="s">
        <v>51</v>
      </c>
      <c r="N31" s="56">
        <v>500000</v>
      </c>
      <c r="O31" s="38">
        <f t="shared" si="1"/>
        <v>6000000</v>
      </c>
      <c r="P31" s="31">
        <f t="shared" si="2"/>
        <v>12</v>
      </c>
      <c r="Q31" s="224">
        <f>P28*3</f>
        <v>0</v>
      </c>
      <c r="R31" s="2"/>
      <c r="S31" s="51"/>
      <c r="T31" s="2"/>
      <c r="U31" s="2"/>
      <c r="V31" s="2"/>
      <c r="W31" s="2"/>
      <c r="X31" s="2"/>
    </row>
    <row r="32" spans="1:24" ht="16.5" customHeight="1" x14ac:dyDescent="0.3">
      <c r="A32" s="469"/>
      <c r="B32" s="489"/>
      <c r="C32" s="25" t="s">
        <v>23</v>
      </c>
      <c r="D32" s="35" t="s">
        <v>52</v>
      </c>
      <c r="E32" s="24">
        <v>40</v>
      </c>
      <c r="F32" s="25" t="s">
        <v>49</v>
      </c>
      <c r="G32" s="25" t="s">
        <v>26</v>
      </c>
      <c r="H32" s="25">
        <v>3</v>
      </c>
      <c r="I32" s="25" t="s">
        <v>50</v>
      </c>
      <c r="J32" s="25" t="s">
        <v>26</v>
      </c>
      <c r="K32" s="25">
        <v>1</v>
      </c>
      <c r="L32" s="25" t="s">
        <v>27</v>
      </c>
      <c r="M32" s="36" t="s">
        <v>53</v>
      </c>
      <c r="N32" s="56">
        <v>100000</v>
      </c>
      <c r="O32" s="38">
        <f t="shared" si="1"/>
        <v>12000000</v>
      </c>
      <c r="P32" s="31"/>
      <c r="Q32" s="2"/>
      <c r="R32" s="2"/>
      <c r="S32" s="2"/>
      <c r="T32" s="2"/>
      <c r="U32" s="2"/>
      <c r="V32" s="2"/>
      <c r="W32" s="2"/>
      <c r="X32" s="2"/>
    </row>
    <row r="33" spans="1:24" ht="16.5" customHeight="1" x14ac:dyDescent="0.3">
      <c r="A33" s="469"/>
      <c r="B33" s="33"/>
      <c r="C33" s="25" t="s">
        <v>23</v>
      </c>
      <c r="D33" s="35" t="s">
        <v>54</v>
      </c>
      <c r="E33" s="24">
        <v>4</v>
      </c>
      <c r="F33" s="25" t="s">
        <v>49</v>
      </c>
      <c r="G33" s="25" t="s">
        <v>26</v>
      </c>
      <c r="H33" s="25">
        <v>3</v>
      </c>
      <c r="I33" s="25" t="s">
        <v>50</v>
      </c>
      <c r="J33" s="25" t="s">
        <v>26</v>
      </c>
      <c r="K33" s="25">
        <v>1</v>
      </c>
      <c r="L33" s="25" t="s">
        <v>27</v>
      </c>
      <c r="M33" s="36" t="s">
        <v>53</v>
      </c>
      <c r="N33" s="56">
        <v>100000</v>
      </c>
      <c r="O33" s="38">
        <f t="shared" si="1"/>
        <v>1200000</v>
      </c>
      <c r="P33" s="31">
        <f>E33*H33</f>
        <v>12</v>
      </c>
      <c r="Q33" s="114">
        <f>SUM(P33:P35)</f>
        <v>23</v>
      </c>
      <c r="R33" s="2"/>
      <c r="S33" s="2"/>
      <c r="T33" s="2"/>
      <c r="U33" s="2"/>
      <c r="V33" s="2"/>
      <c r="W33" s="2"/>
      <c r="X33" s="2"/>
    </row>
    <row r="34" spans="1:24" ht="16.5" customHeight="1" x14ac:dyDescent="0.3">
      <c r="A34" s="469"/>
      <c r="B34" s="33"/>
      <c r="C34" s="25" t="s">
        <v>23</v>
      </c>
      <c r="D34" s="35" t="s">
        <v>55</v>
      </c>
      <c r="E34" s="24">
        <v>4</v>
      </c>
      <c r="F34" s="25" t="s">
        <v>49</v>
      </c>
      <c r="G34" s="25" t="s">
        <v>26</v>
      </c>
      <c r="H34" s="25">
        <v>2</v>
      </c>
      <c r="I34" s="25" t="s">
        <v>50</v>
      </c>
      <c r="J34" s="25" t="s">
        <v>26</v>
      </c>
      <c r="K34" s="25">
        <v>1</v>
      </c>
      <c r="L34" s="25" t="s">
        <v>27</v>
      </c>
      <c r="M34" s="36" t="s">
        <v>53</v>
      </c>
      <c r="N34" s="56">
        <v>100000</v>
      </c>
      <c r="O34" s="38">
        <f t="shared" si="1"/>
        <v>800000</v>
      </c>
      <c r="P34" s="31">
        <f t="shared" ref="P34:P35" si="3">E34*H34</f>
        <v>8</v>
      </c>
      <c r="Q34" s="2"/>
      <c r="R34" s="2"/>
      <c r="S34" s="2"/>
      <c r="T34" s="2"/>
      <c r="U34" s="2"/>
      <c r="V34" s="2"/>
      <c r="W34" s="2"/>
      <c r="X34" s="2"/>
    </row>
    <row r="35" spans="1:24" ht="16.5" customHeight="1" x14ac:dyDescent="0.3">
      <c r="A35" s="469"/>
      <c r="B35" s="33"/>
      <c r="C35" s="25" t="s">
        <v>23</v>
      </c>
      <c r="D35" s="35" t="s">
        <v>56</v>
      </c>
      <c r="E35" s="24">
        <v>3</v>
      </c>
      <c r="F35" s="25" t="s">
        <v>49</v>
      </c>
      <c r="G35" s="25" t="s">
        <v>26</v>
      </c>
      <c r="H35" s="25">
        <v>1</v>
      </c>
      <c r="I35" s="25" t="s">
        <v>50</v>
      </c>
      <c r="J35" s="25" t="s">
        <v>26</v>
      </c>
      <c r="K35" s="25">
        <v>1</v>
      </c>
      <c r="L35" s="25" t="s">
        <v>27</v>
      </c>
      <c r="M35" s="36" t="s">
        <v>53</v>
      </c>
      <c r="N35" s="56">
        <v>100000</v>
      </c>
      <c r="O35" s="38">
        <f t="shared" si="1"/>
        <v>300000</v>
      </c>
      <c r="P35" s="31">
        <f t="shared" si="3"/>
        <v>3</v>
      </c>
      <c r="Q35" s="2"/>
      <c r="R35" s="2"/>
      <c r="S35" s="2"/>
      <c r="T35" s="2"/>
      <c r="U35" s="2"/>
      <c r="V35" s="2"/>
      <c r="W35" s="2"/>
      <c r="X35" s="2"/>
    </row>
    <row r="36" spans="1:24" ht="16.5" x14ac:dyDescent="0.3">
      <c r="A36" s="469"/>
      <c r="B36" s="16"/>
      <c r="C36" s="61" t="s">
        <v>23</v>
      </c>
      <c r="D36" s="35" t="s">
        <v>102</v>
      </c>
      <c r="E36" s="24">
        <v>12</v>
      </c>
      <c r="F36" s="61" t="s">
        <v>49</v>
      </c>
      <c r="G36" s="61" t="s">
        <v>26</v>
      </c>
      <c r="H36" s="61">
        <v>1</v>
      </c>
      <c r="I36" s="61" t="s">
        <v>50</v>
      </c>
      <c r="J36" s="61" t="s">
        <v>26</v>
      </c>
      <c r="K36" s="61">
        <v>1</v>
      </c>
      <c r="L36" s="61" t="s">
        <v>27</v>
      </c>
      <c r="M36" s="36" t="s">
        <v>53</v>
      </c>
      <c r="N36" s="57">
        <v>150000</v>
      </c>
      <c r="O36" s="43">
        <f t="shared" si="1"/>
        <v>1800000</v>
      </c>
      <c r="P36" s="31"/>
      <c r="Q36" s="2"/>
      <c r="R36" s="2"/>
      <c r="S36" s="2"/>
      <c r="T36" s="2"/>
      <c r="U36" s="2"/>
      <c r="V36" s="2"/>
      <c r="W36" s="2"/>
      <c r="X36" s="2"/>
    </row>
    <row r="37" spans="1:24" ht="14.25" customHeight="1" x14ac:dyDescent="0.3">
      <c r="A37" s="469"/>
      <c r="B37" s="490"/>
      <c r="C37" s="491"/>
      <c r="D37" s="492"/>
      <c r="E37" s="67"/>
      <c r="F37" s="66"/>
      <c r="G37" s="66"/>
      <c r="H37" s="66"/>
      <c r="I37" s="66"/>
      <c r="J37" s="66"/>
      <c r="K37" s="66"/>
      <c r="L37" s="66"/>
      <c r="M37" s="68"/>
      <c r="N37" s="225"/>
      <c r="O37" s="69">
        <f t="shared" si="1"/>
        <v>0</v>
      </c>
      <c r="P37" s="58"/>
      <c r="Q37" s="2"/>
      <c r="R37" s="2"/>
      <c r="S37" s="2"/>
      <c r="T37" s="2"/>
      <c r="U37" s="2"/>
      <c r="V37" s="2"/>
      <c r="W37" s="2"/>
      <c r="X37" s="2"/>
    </row>
    <row r="38" spans="1:24" ht="16.5" customHeight="1" x14ac:dyDescent="0.45">
      <c r="A38" s="3"/>
      <c r="B38" s="494" t="s">
        <v>58</v>
      </c>
      <c r="C38" s="466"/>
      <c r="D38" s="469"/>
      <c r="E38" s="24"/>
      <c r="F38" s="25"/>
      <c r="G38" s="25"/>
      <c r="H38" s="25"/>
      <c r="I38" s="25"/>
      <c r="J38" s="25"/>
      <c r="K38" s="25"/>
      <c r="L38" s="25"/>
      <c r="M38" s="36"/>
      <c r="N38" s="38"/>
      <c r="O38" s="59">
        <f>SUM(O39:O41)</f>
        <v>4316000</v>
      </c>
      <c r="P38" s="60"/>
      <c r="Q38" s="2"/>
      <c r="R38" s="2"/>
      <c r="S38" s="2"/>
      <c r="T38" s="2"/>
      <c r="U38" s="2"/>
      <c r="V38" s="2"/>
      <c r="W38" s="2"/>
      <c r="X38" s="2"/>
    </row>
    <row r="39" spans="1:24" ht="16.5" customHeight="1" x14ac:dyDescent="0.3">
      <c r="A39" s="495"/>
      <c r="B39" s="496"/>
      <c r="C39" s="25" t="s">
        <v>23</v>
      </c>
      <c r="D39" s="35" t="s">
        <v>59</v>
      </c>
      <c r="E39" s="167">
        <v>25</v>
      </c>
      <c r="F39" s="25" t="s">
        <v>60</v>
      </c>
      <c r="G39" s="25" t="s">
        <v>26</v>
      </c>
      <c r="H39" s="25">
        <v>1</v>
      </c>
      <c r="I39" s="25" t="s">
        <v>27</v>
      </c>
      <c r="J39" s="25"/>
      <c r="K39" s="25"/>
      <c r="L39" s="62"/>
      <c r="M39" s="25" t="s">
        <v>61</v>
      </c>
      <c r="N39" s="63">
        <v>74300</v>
      </c>
      <c r="O39" s="38">
        <f>E39*H39*N39</f>
        <v>1857500</v>
      </c>
      <c r="P39" s="64"/>
      <c r="Q39" s="2"/>
      <c r="R39" s="2"/>
      <c r="S39" s="2"/>
      <c r="T39" s="2"/>
      <c r="U39" s="2"/>
      <c r="V39" s="2"/>
      <c r="W39" s="2"/>
      <c r="X39" s="2"/>
    </row>
    <row r="40" spans="1:24" ht="16.5" customHeight="1" x14ac:dyDescent="0.3">
      <c r="A40" s="469"/>
      <c r="B40" s="489"/>
      <c r="C40" s="25" t="s">
        <v>23</v>
      </c>
      <c r="D40" s="2" t="s">
        <v>62</v>
      </c>
      <c r="E40" s="167">
        <f>(40*4*10*2)+995+2000</f>
        <v>6195</v>
      </c>
      <c r="F40" s="25" t="s">
        <v>63</v>
      </c>
      <c r="G40" s="25" t="s">
        <v>26</v>
      </c>
      <c r="H40" s="25">
        <v>1</v>
      </c>
      <c r="I40" s="25" t="s">
        <v>27</v>
      </c>
      <c r="J40" s="25"/>
      <c r="K40" s="25"/>
      <c r="L40" s="25"/>
      <c r="M40" s="36" t="s">
        <v>33</v>
      </c>
      <c r="N40" s="41">
        <v>300</v>
      </c>
      <c r="O40" s="38">
        <f>E40*H40*N40</f>
        <v>1858500</v>
      </c>
      <c r="P40" s="31"/>
      <c r="Q40" s="2"/>
      <c r="R40" s="2"/>
      <c r="S40" s="2"/>
      <c r="T40" s="2"/>
      <c r="U40" s="2"/>
      <c r="V40" s="2"/>
      <c r="W40" s="2"/>
      <c r="X40" s="2"/>
    </row>
    <row r="41" spans="1:24" ht="16.5" customHeight="1" x14ac:dyDescent="0.3">
      <c r="A41" s="469"/>
      <c r="B41" s="489"/>
      <c r="C41" s="25" t="s">
        <v>23</v>
      </c>
      <c r="D41" s="23" t="s">
        <v>64</v>
      </c>
      <c r="E41" s="167">
        <v>40</v>
      </c>
      <c r="F41" s="25" t="s">
        <v>63</v>
      </c>
      <c r="G41" s="25" t="s">
        <v>26</v>
      </c>
      <c r="H41" s="25">
        <v>1</v>
      </c>
      <c r="I41" s="25" t="s">
        <v>27</v>
      </c>
      <c r="J41" s="25"/>
      <c r="K41" s="25"/>
      <c r="L41" s="25"/>
      <c r="M41" s="36" t="s">
        <v>33</v>
      </c>
      <c r="N41" s="41">
        <v>15000</v>
      </c>
      <c r="O41" s="38">
        <f>E41*H41*N41</f>
        <v>600000</v>
      </c>
      <c r="P41" s="31"/>
      <c r="Q41" s="2"/>
      <c r="R41" s="2"/>
      <c r="S41" s="2"/>
      <c r="T41" s="2"/>
      <c r="U41" s="2"/>
      <c r="V41" s="2"/>
      <c r="W41" s="2"/>
      <c r="X41" s="2"/>
    </row>
    <row r="42" spans="1:24" ht="2.25" customHeight="1" x14ac:dyDescent="0.3">
      <c r="A42" s="469"/>
      <c r="B42" s="488"/>
      <c r="C42" s="466"/>
      <c r="D42" s="469"/>
      <c r="E42" s="24"/>
      <c r="F42" s="25"/>
      <c r="G42" s="25"/>
      <c r="H42" s="25"/>
      <c r="I42" s="25"/>
      <c r="J42" s="25"/>
      <c r="K42" s="25"/>
      <c r="L42" s="25"/>
      <c r="M42" s="36"/>
      <c r="N42" s="41"/>
      <c r="O42" s="38">
        <f>E42*H42*N42</f>
        <v>0</v>
      </c>
      <c r="P42" s="31"/>
      <c r="Q42" s="2"/>
      <c r="R42" s="2"/>
      <c r="S42" s="2"/>
      <c r="T42" s="2"/>
      <c r="U42" s="2"/>
      <c r="V42" s="2"/>
      <c r="W42" s="2"/>
      <c r="X42" s="2"/>
    </row>
    <row r="43" spans="1:24" ht="16.5" customHeight="1" x14ac:dyDescent="0.3">
      <c r="A43" s="1"/>
      <c r="B43" s="497" t="s">
        <v>65</v>
      </c>
      <c r="C43" s="466"/>
      <c r="D43" s="469"/>
      <c r="E43" s="24"/>
      <c r="F43" s="25"/>
      <c r="G43" s="25"/>
      <c r="H43" s="25"/>
      <c r="I43" s="25"/>
      <c r="J43" s="25"/>
      <c r="K43" s="25"/>
      <c r="L43" s="25"/>
      <c r="M43" s="36"/>
      <c r="N43" s="41"/>
      <c r="O43" s="38">
        <f>E43*H43*K43*N43</f>
        <v>0</v>
      </c>
      <c r="P43" s="31"/>
      <c r="Q43" s="2"/>
      <c r="R43" s="2"/>
      <c r="S43" s="2"/>
      <c r="T43" s="2"/>
      <c r="U43" s="2"/>
      <c r="V43" s="2"/>
      <c r="W43" s="2"/>
      <c r="X43" s="2"/>
    </row>
    <row r="44" spans="1:24" ht="18.75" x14ac:dyDescent="0.45">
      <c r="A44" s="468"/>
      <c r="B44" s="496"/>
      <c r="C44" s="498" t="s">
        <v>66</v>
      </c>
      <c r="D44" s="469"/>
      <c r="E44" s="24"/>
      <c r="F44" s="25"/>
      <c r="G44" s="25"/>
      <c r="H44" s="25"/>
      <c r="I44" s="25"/>
      <c r="J44" s="25"/>
      <c r="K44" s="25"/>
      <c r="L44" s="25"/>
      <c r="M44" s="36"/>
      <c r="N44" s="41"/>
      <c r="O44" s="59">
        <f>SUM(O45:O48)</f>
        <v>22800000</v>
      </c>
      <c r="P44" s="31">
        <f>O44-O48</f>
        <v>21600000</v>
      </c>
      <c r="Q44" s="2"/>
      <c r="R44" s="2"/>
      <c r="S44" s="2"/>
      <c r="T44" s="2"/>
      <c r="U44" s="2"/>
      <c r="V44" s="2"/>
      <c r="W44" s="2"/>
      <c r="X44" s="2"/>
    </row>
    <row r="45" spans="1:24" ht="16.5" customHeight="1" x14ac:dyDescent="0.3">
      <c r="A45" s="469"/>
      <c r="B45" s="489"/>
      <c r="C45" s="34" t="s">
        <v>23</v>
      </c>
      <c r="D45" s="35" t="s">
        <v>67</v>
      </c>
      <c r="E45" s="24">
        <v>4</v>
      </c>
      <c r="F45" s="25" t="s">
        <v>49</v>
      </c>
      <c r="G45" s="25" t="s">
        <v>26</v>
      </c>
      <c r="H45" s="25">
        <v>2</v>
      </c>
      <c r="I45" s="25" t="s">
        <v>50</v>
      </c>
      <c r="J45" s="25" t="s">
        <v>26</v>
      </c>
      <c r="K45" s="70">
        <v>2</v>
      </c>
      <c r="L45" s="25" t="s">
        <v>68</v>
      </c>
      <c r="M45" s="36" t="s">
        <v>69</v>
      </c>
      <c r="N45" s="41">
        <v>900000</v>
      </c>
      <c r="O45" s="38">
        <f>E45*H45*K45*N45</f>
        <v>14400000</v>
      </c>
      <c r="P45" s="31">
        <f>P44/N46</f>
        <v>24</v>
      </c>
      <c r="Q45" s="2"/>
      <c r="R45" s="2"/>
      <c r="S45" s="2"/>
      <c r="T45" s="2"/>
      <c r="U45" s="2"/>
      <c r="V45" s="2"/>
      <c r="W45" s="2"/>
      <c r="X45" s="2"/>
    </row>
    <row r="46" spans="1:24" ht="16.5" customHeight="1" x14ac:dyDescent="0.3">
      <c r="A46" s="469"/>
      <c r="B46" s="489"/>
      <c r="C46" s="34" t="s">
        <v>23</v>
      </c>
      <c r="D46" s="35" t="s">
        <v>70</v>
      </c>
      <c r="E46" s="24">
        <v>1</v>
      </c>
      <c r="F46" s="25" t="s">
        <v>49</v>
      </c>
      <c r="G46" s="25" t="s">
        <v>26</v>
      </c>
      <c r="H46" s="25">
        <v>1</v>
      </c>
      <c r="I46" s="25" t="s">
        <v>50</v>
      </c>
      <c r="J46" s="25" t="s">
        <v>26</v>
      </c>
      <c r="K46" s="70">
        <v>4</v>
      </c>
      <c r="L46" s="25" t="s">
        <v>68</v>
      </c>
      <c r="M46" s="36" t="s">
        <v>69</v>
      </c>
      <c r="N46" s="41">
        <v>900000</v>
      </c>
      <c r="O46" s="38">
        <f>E46*H46*K46*N46</f>
        <v>3600000</v>
      </c>
      <c r="P46" s="31"/>
      <c r="Q46" s="2"/>
      <c r="R46" s="2"/>
      <c r="S46" s="2"/>
      <c r="T46" s="2"/>
      <c r="U46" s="2"/>
      <c r="V46" s="2"/>
      <c r="W46" s="2"/>
      <c r="X46" s="2"/>
    </row>
    <row r="47" spans="1:24" s="356" customFormat="1" ht="16.5" customHeight="1" x14ac:dyDescent="0.3">
      <c r="A47" s="469"/>
      <c r="B47" s="489"/>
      <c r="C47" s="34" t="s">
        <v>23</v>
      </c>
      <c r="D47" s="35" t="s">
        <v>70</v>
      </c>
      <c r="E47" s="360">
        <v>2</v>
      </c>
      <c r="F47" s="25" t="s">
        <v>49</v>
      </c>
      <c r="G47" s="25" t="s">
        <v>26</v>
      </c>
      <c r="H47" s="25">
        <v>1</v>
      </c>
      <c r="I47" s="25" t="s">
        <v>50</v>
      </c>
      <c r="J47" s="25" t="s">
        <v>26</v>
      </c>
      <c r="K47" s="70">
        <v>2</v>
      </c>
      <c r="L47" s="25" t="s">
        <v>68</v>
      </c>
      <c r="M47" s="36" t="s">
        <v>69</v>
      </c>
      <c r="N47" s="41">
        <v>900000</v>
      </c>
      <c r="O47" s="38">
        <f>E47*H47*K47*N47</f>
        <v>3600000</v>
      </c>
      <c r="P47" s="31"/>
      <c r="Q47" s="2"/>
      <c r="R47" s="2"/>
      <c r="S47" s="2"/>
      <c r="T47" s="2"/>
      <c r="U47" s="2"/>
      <c r="V47" s="2"/>
      <c r="W47" s="2"/>
      <c r="X47" s="2"/>
    </row>
    <row r="48" spans="1:24" ht="16.5" customHeight="1" x14ac:dyDescent="0.3">
      <c r="A48" s="469"/>
      <c r="B48" s="489"/>
      <c r="C48" s="34" t="s">
        <v>23</v>
      </c>
      <c r="D48" s="23" t="s">
        <v>71</v>
      </c>
      <c r="E48" s="24">
        <v>4</v>
      </c>
      <c r="F48" s="25" t="s">
        <v>49</v>
      </c>
      <c r="G48" s="25" t="s">
        <v>26</v>
      </c>
      <c r="H48" s="25">
        <v>2</v>
      </c>
      <c r="I48" s="25" t="s">
        <v>50</v>
      </c>
      <c r="J48" s="25"/>
      <c r="K48" s="71"/>
      <c r="L48" s="25"/>
      <c r="M48" s="36" t="s">
        <v>72</v>
      </c>
      <c r="N48" s="41">
        <v>150000</v>
      </c>
      <c r="O48" s="38">
        <f>E48*H48*N48</f>
        <v>1200000</v>
      </c>
      <c r="P48" s="31"/>
      <c r="Q48" s="2"/>
      <c r="R48" s="2"/>
      <c r="S48" s="2"/>
      <c r="T48" s="2"/>
      <c r="U48" s="2"/>
      <c r="V48" s="2"/>
      <c r="W48" s="2"/>
      <c r="X48" s="2"/>
    </row>
    <row r="49" spans="1:24" ht="2.25" customHeight="1" x14ac:dyDescent="0.3">
      <c r="A49" s="469"/>
      <c r="B49" s="499"/>
      <c r="C49" s="466"/>
      <c r="D49" s="469"/>
      <c r="E49" s="24"/>
      <c r="F49" s="25"/>
      <c r="G49" s="25"/>
      <c r="H49" s="25"/>
      <c r="I49" s="25"/>
      <c r="J49" s="25"/>
      <c r="K49" s="25"/>
      <c r="L49" s="25"/>
      <c r="M49" s="36"/>
      <c r="N49" s="41"/>
      <c r="O49" s="38">
        <f>E49*H49*K49*N49</f>
        <v>0</v>
      </c>
      <c r="P49" s="31"/>
      <c r="Q49" s="2"/>
      <c r="R49" s="2"/>
      <c r="S49" s="2"/>
      <c r="T49" s="2"/>
      <c r="U49" s="2"/>
      <c r="V49" s="2"/>
      <c r="W49" s="2"/>
      <c r="X49" s="2"/>
    </row>
    <row r="50" spans="1:24" ht="16.5" customHeight="1" x14ac:dyDescent="0.3">
      <c r="A50" s="72"/>
      <c r="B50" s="500" t="s">
        <v>73</v>
      </c>
      <c r="C50" s="483"/>
      <c r="D50" s="484"/>
      <c r="E50" s="73"/>
      <c r="F50" s="74"/>
      <c r="G50" s="74"/>
      <c r="H50" s="74"/>
      <c r="I50" s="74"/>
      <c r="J50" s="74"/>
      <c r="K50" s="74"/>
      <c r="L50" s="74"/>
      <c r="M50" s="75"/>
      <c r="N50" s="76"/>
      <c r="O50" s="77">
        <f>E50*H50*K50*N50</f>
        <v>0</v>
      </c>
      <c r="P50" s="60"/>
      <c r="Q50" s="2"/>
      <c r="R50" s="2"/>
      <c r="S50" s="2"/>
      <c r="T50" s="2"/>
      <c r="U50" s="2"/>
      <c r="V50" s="2"/>
      <c r="W50" s="2"/>
      <c r="X50" s="2"/>
    </row>
    <row r="51" spans="1:24" ht="18.75" x14ac:dyDescent="0.45">
      <c r="A51" s="468"/>
      <c r="B51" s="501"/>
      <c r="C51" s="503" t="s">
        <v>74</v>
      </c>
      <c r="D51" s="484"/>
      <c r="E51" s="73"/>
      <c r="F51" s="74"/>
      <c r="G51" s="74"/>
      <c r="H51" s="74"/>
      <c r="I51" s="74"/>
      <c r="J51" s="74"/>
      <c r="K51" s="74"/>
      <c r="L51" s="74"/>
      <c r="M51" s="75"/>
      <c r="N51" s="76"/>
      <c r="O51" s="78">
        <f>SUM(O52:O55)</f>
        <v>11958000</v>
      </c>
      <c r="P51" s="31">
        <v>11965400</v>
      </c>
      <c r="Q51" s="79">
        <v>12322542</v>
      </c>
      <c r="R51" s="2"/>
      <c r="S51" s="2"/>
      <c r="T51" s="2"/>
      <c r="U51" s="2"/>
      <c r="V51" s="2"/>
      <c r="W51" s="2"/>
      <c r="X51" s="2"/>
    </row>
    <row r="52" spans="1:24" ht="16.5" customHeight="1" x14ac:dyDescent="0.3">
      <c r="A52" s="469"/>
      <c r="B52" s="502"/>
      <c r="C52" s="80" t="s">
        <v>23</v>
      </c>
      <c r="D52" s="81" t="s">
        <v>75</v>
      </c>
      <c r="E52" s="73">
        <v>40</v>
      </c>
      <c r="F52" s="74" t="s">
        <v>49</v>
      </c>
      <c r="G52" s="74" t="s">
        <v>26</v>
      </c>
      <c r="H52" s="74">
        <v>1</v>
      </c>
      <c r="I52" s="74" t="s">
        <v>27</v>
      </c>
      <c r="J52" s="74"/>
      <c r="K52" s="74"/>
      <c r="L52" s="74"/>
      <c r="M52" s="75" t="s">
        <v>49</v>
      </c>
      <c r="N52" s="82">
        <v>100000</v>
      </c>
      <c r="O52" s="77">
        <f t="shared" ref="O52:O55" si="4">E52*H52*N52</f>
        <v>4000000</v>
      </c>
      <c r="P52" s="31">
        <f>P51-O51</f>
        <v>7400</v>
      </c>
      <c r="Q52" s="83">
        <f>Q51-O51</f>
        <v>364542</v>
      </c>
      <c r="R52" s="2"/>
      <c r="S52" s="2"/>
      <c r="T52" s="2"/>
      <c r="U52" s="2"/>
      <c r="V52" s="2"/>
      <c r="W52" s="2"/>
      <c r="X52" s="2"/>
    </row>
    <row r="53" spans="1:24" ht="16.5" customHeight="1" x14ac:dyDescent="0.3">
      <c r="A53" s="469"/>
      <c r="B53" s="502"/>
      <c r="C53" s="80" t="s">
        <v>23</v>
      </c>
      <c r="D53" s="81" t="s">
        <v>76</v>
      </c>
      <c r="E53" s="73">
        <v>1</v>
      </c>
      <c r="F53" s="74" t="s">
        <v>77</v>
      </c>
      <c r="G53" s="74" t="s">
        <v>26</v>
      </c>
      <c r="H53" s="74">
        <v>1</v>
      </c>
      <c r="I53" s="74" t="s">
        <v>27</v>
      </c>
      <c r="J53" s="74"/>
      <c r="K53" s="74"/>
      <c r="L53" s="74"/>
      <c r="M53" s="75" t="s">
        <v>77</v>
      </c>
      <c r="N53" s="82">
        <v>4000000</v>
      </c>
      <c r="O53" s="77">
        <f t="shared" si="4"/>
        <v>4000000</v>
      </c>
      <c r="P53" s="31"/>
      <c r="Q53" s="2"/>
      <c r="R53" s="2"/>
      <c r="S53" s="2"/>
      <c r="T53" s="2"/>
      <c r="U53" s="2"/>
      <c r="V53" s="2"/>
      <c r="W53" s="2"/>
      <c r="X53" s="2"/>
    </row>
    <row r="54" spans="1:24" s="90" customFormat="1" ht="16.5" x14ac:dyDescent="0.25">
      <c r="A54" s="469"/>
      <c r="B54" s="502"/>
      <c r="C54" s="80" t="s">
        <v>23</v>
      </c>
      <c r="D54" s="84" t="s">
        <v>78</v>
      </c>
      <c r="E54" s="85">
        <v>46</v>
      </c>
      <c r="F54" s="74" t="s">
        <v>49</v>
      </c>
      <c r="G54" s="74" t="s">
        <v>26</v>
      </c>
      <c r="H54" s="74">
        <v>1</v>
      </c>
      <c r="I54" s="74" t="s">
        <v>27</v>
      </c>
      <c r="J54" s="86"/>
      <c r="K54" s="86"/>
      <c r="L54" s="86"/>
      <c r="M54" s="87" t="s">
        <v>49</v>
      </c>
      <c r="N54" s="88">
        <v>15000</v>
      </c>
      <c r="O54" s="89">
        <f t="shared" si="4"/>
        <v>690000</v>
      </c>
      <c r="P54" s="47"/>
      <c r="Q54" s="47"/>
      <c r="R54" s="47"/>
      <c r="S54" s="47"/>
      <c r="T54" s="47"/>
      <c r="U54" s="47"/>
      <c r="V54" s="47"/>
      <c r="W54" s="47"/>
      <c r="X54" s="47"/>
    </row>
    <row r="55" spans="1:24" ht="16.5" customHeight="1" x14ac:dyDescent="0.3">
      <c r="A55" s="469"/>
      <c r="B55" s="502"/>
      <c r="C55" s="80" t="s">
        <v>23</v>
      </c>
      <c r="D55" s="91" t="s">
        <v>79</v>
      </c>
      <c r="E55" s="85">
        <v>86</v>
      </c>
      <c r="F55" s="74" t="s">
        <v>49</v>
      </c>
      <c r="G55" s="74" t="s">
        <v>26</v>
      </c>
      <c r="H55" s="74">
        <v>1</v>
      </c>
      <c r="I55" s="74" t="s">
        <v>27</v>
      </c>
      <c r="J55" s="86"/>
      <c r="K55" s="86"/>
      <c r="L55" s="86"/>
      <c r="M55" s="87" t="s">
        <v>49</v>
      </c>
      <c r="N55" s="92">
        <v>38000</v>
      </c>
      <c r="O55" s="77">
        <f t="shared" si="4"/>
        <v>3268000</v>
      </c>
      <c r="P55" s="2"/>
      <c r="Q55" s="2"/>
      <c r="R55" s="2"/>
      <c r="S55" s="2"/>
      <c r="T55" s="2"/>
      <c r="U55" s="2"/>
      <c r="V55" s="2"/>
      <c r="W55" s="2"/>
      <c r="X55" s="2"/>
    </row>
    <row r="56" spans="1:24" ht="2.25" customHeight="1" x14ac:dyDescent="0.3">
      <c r="A56" s="93"/>
      <c r="B56" s="488"/>
      <c r="C56" s="466"/>
      <c r="D56" s="469"/>
      <c r="E56" s="16"/>
      <c r="F56" s="1"/>
      <c r="G56" s="1"/>
      <c r="H56" s="1"/>
      <c r="I56" s="1"/>
      <c r="J56" s="1"/>
      <c r="K56" s="1"/>
      <c r="L56" s="1"/>
      <c r="M56" s="94"/>
      <c r="N56" s="95"/>
      <c r="O56" s="38">
        <f>E56*H56*N56</f>
        <v>0</v>
      </c>
      <c r="P56" s="2"/>
      <c r="Q56" s="2"/>
      <c r="R56" s="2"/>
      <c r="S56" s="2"/>
      <c r="T56" s="2"/>
      <c r="U56" s="2"/>
      <c r="V56" s="2"/>
      <c r="W56" s="2"/>
      <c r="X56" s="2"/>
    </row>
    <row r="57" spans="1:24" ht="16.5" customHeight="1" x14ac:dyDescent="0.45">
      <c r="A57" s="1"/>
      <c r="B57" s="493" t="s">
        <v>80</v>
      </c>
      <c r="C57" s="466"/>
      <c r="D57" s="469"/>
      <c r="E57" s="16"/>
      <c r="F57" s="1"/>
      <c r="G57" s="1"/>
      <c r="H57" s="1"/>
      <c r="I57" s="1"/>
      <c r="J57" s="1"/>
      <c r="K57" s="1"/>
      <c r="L57" s="1"/>
      <c r="M57" s="94"/>
      <c r="N57" s="96"/>
      <c r="O57" s="59">
        <f>SUM(O58:O58)</f>
        <v>12480000</v>
      </c>
      <c r="P57" s="2"/>
      <c r="Q57" s="2"/>
      <c r="R57" s="2"/>
      <c r="S57" s="2"/>
      <c r="T57" s="2"/>
      <c r="U57" s="2"/>
      <c r="V57" s="2"/>
      <c r="W57" s="2"/>
      <c r="X57" s="2"/>
    </row>
    <row r="58" spans="1:24" s="356" customFormat="1" ht="16.5" customHeight="1" x14ac:dyDescent="0.3">
      <c r="A58" s="357"/>
      <c r="B58" s="359"/>
      <c r="C58" s="25" t="s">
        <v>23</v>
      </c>
      <c r="D58" s="98" t="s">
        <v>81</v>
      </c>
      <c r="E58" s="358">
        <v>48</v>
      </c>
      <c r="F58" s="1" t="s">
        <v>82</v>
      </c>
      <c r="G58" s="1" t="s">
        <v>26</v>
      </c>
      <c r="H58" s="1">
        <v>1</v>
      </c>
      <c r="I58" s="1" t="s">
        <v>27</v>
      </c>
      <c r="J58" s="1"/>
      <c r="K58" s="1"/>
      <c r="L58" s="1"/>
      <c r="M58" s="94" t="s">
        <v>82</v>
      </c>
      <c r="N58" s="99">
        <v>260000</v>
      </c>
      <c r="O58" s="38">
        <f>E58*H58*N58</f>
        <v>12480000</v>
      </c>
      <c r="P58" s="373">
        <f>SUM(N58:N58)</f>
        <v>260000</v>
      </c>
      <c r="Q58" s="2"/>
      <c r="R58" s="2"/>
      <c r="S58" s="2"/>
      <c r="T58" s="2"/>
      <c r="U58" s="2"/>
      <c r="V58" s="2"/>
      <c r="W58" s="2"/>
      <c r="X58" s="2"/>
    </row>
    <row r="59" spans="1:24" ht="16.5" customHeight="1" x14ac:dyDescent="0.3">
      <c r="A59" s="1"/>
      <c r="B59" s="504" t="s">
        <v>18</v>
      </c>
      <c r="C59" s="505"/>
      <c r="D59" s="505"/>
      <c r="E59" s="505"/>
      <c r="F59" s="505"/>
      <c r="G59" s="505"/>
      <c r="H59" s="505"/>
      <c r="I59" s="505"/>
      <c r="J59" s="505"/>
      <c r="K59" s="505"/>
      <c r="L59" s="505"/>
      <c r="M59" s="505"/>
      <c r="N59" s="506"/>
      <c r="O59" s="113">
        <f>O27+O15</f>
        <v>123225300</v>
      </c>
      <c r="P59" s="114">
        <f>119654000+3571428</f>
        <v>123225428</v>
      </c>
      <c r="Q59" s="196">
        <v>123225300</v>
      </c>
      <c r="R59" s="2"/>
      <c r="S59" s="2"/>
      <c r="T59" s="2"/>
      <c r="U59" s="2"/>
      <c r="V59" s="2"/>
      <c r="W59" s="2"/>
      <c r="X59" s="2"/>
    </row>
    <row r="60" spans="1:24" ht="1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2"/>
      <c r="O60" s="2"/>
      <c r="P60" s="114">
        <f>P59-O59</f>
        <v>128</v>
      </c>
      <c r="Q60" s="114">
        <f>Q59-O59</f>
        <v>0</v>
      </c>
      <c r="R60" s="2"/>
      <c r="S60" s="2"/>
      <c r="T60" s="2"/>
      <c r="U60" s="2"/>
      <c r="V60" s="2"/>
      <c r="W60" s="2"/>
      <c r="X60" s="2"/>
    </row>
    <row r="61" spans="1:24" ht="16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405" t="s">
        <v>199</v>
      </c>
      <c r="L61" s="405"/>
      <c r="M61" s="405"/>
      <c r="N61" s="405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.2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2"/>
      <c r="O62" s="6"/>
      <c r="P62" s="2"/>
      <c r="Q62" s="2"/>
      <c r="R62" s="2"/>
      <c r="S62" s="2"/>
      <c r="T62" s="2"/>
      <c r="U62" s="2"/>
      <c r="V62" s="2"/>
      <c r="W62" s="2"/>
      <c r="X62" s="2"/>
    </row>
    <row r="63" spans="1:24" ht="16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405" t="s">
        <v>90</v>
      </c>
      <c r="L63" s="405"/>
      <c r="M63" s="405"/>
      <c r="N63" s="405"/>
      <c r="O63" s="6"/>
      <c r="P63" s="2"/>
      <c r="Q63" s="2"/>
      <c r="R63" s="2"/>
      <c r="S63" s="2"/>
      <c r="T63" s="2"/>
      <c r="U63" s="2"/>
      <c r="V63" s="2"/>
      <c r="W63" s="2"/>
      <c r="X63" s="2"/>
    </row>
    <row r="64" spans="1:24" ht="16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405" t="s">
        <v>91</v>
      </c>
      <c r="L64" s="405"/>
      <c r="M64" s="405"/>
      <c r="N64" s="405"/>
      <c r="O64" s="6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115"/>
      <c r="L65" s="115"/>
      <c r="M65" s="115"/>
      <c r="N65" s="115"/>
      <c r="O65" s="6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115"/>
      <c r="L66" s="115"/>
      <c r="M66" s="115"/>
      <c r="N66" s="115"/>
      <c r="O66" s="6"/>
      <c r="P66" s="2"/>
      <c r="Q66" s="2"/>
      <c r="R66" s="2"/>
      <c r="S66" s="2"/>
      <c r="T66" s="2"/>
      <c r="U66" s="2"/>
      <c r="V66" s="2"/>
      <c r="W66" s="2"/>
      <c r="X66" s="2"/>
    </row>
    <row r="67" spans="1:24" ht="16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116"/>
      <c r="L67" s="115"/>
      <c r="M67" s="115"/>
      <c r="N67" s="115"/>
      <c r="O67" s="6"/>
      <c r="P67" s="2"/>
      <c r="Q67" s="2"/>
      <c r="R67" s="2"/>
      <c r="S67" s="2"/>
      <c r="T67" s="2"/>
      <c r="U67" s="2"/>
      <c r="V67" s="2"/>
      <c r="W67" s="2"/>
      <c r="X67" s="2"/>
    </row>
    <row r="68" spans="1:24" ht="16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404" t="s">
        <v>92</v>
      </c>
      <c r="L68" s="404"/>
      <c r="M68" s="404"/>
      <c r="N68" s="404"/>
      <c r="O68" s="6"/>
      <c r="P68" s="2"/>
      <c r="Q68" s="2"/>
      <c r="R68" s="2"/>
      <c r="S68" s="2"/>
      <c r="T68" s="2"/>
      <c r="U68" s="2"/>
      <c r="V68" s="2"/>
      <c r="W68" s="2"/>
      <c r="X68" s="2"/>
    </row>
    <row r="69" spans="1:24" ht="16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405" t="s">
        <v>93</v>
      </c>
      <c r="L69" s="405"/>
      <c r="M69" s="405"/>
      <c r="N69" s="405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6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405" t="s">
        <v>94</v>
      </c>
      <c r="L70" s="405"/>
      <c r="M70" s="405"/>
      <c r="N70" s="405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6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6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6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</sheetData>
  <mergeCells count="37">
    <mergeCell ref="B50:D50"/>
    <mergeCell ref="B42:D42"/>
    <mergeCell ref="A39:A42"/>
    <mergeCell ref="B39:B41"/>
    <mergeCell ref="B43:D43"/>
    <mergeCell ref="A44:A49"/>
    <mergeCell ref="B44:B48"/>
    <mergeCell ref="C44:D44"/>
    <mergeCell ref="B49:D49"/>
    <mergeCell ref="K69:N69"/>
    <mergeCell ref="K70:N70"/>
    <mergeCell ref="B57:D57"/>
    <mergeCell ref="A51:A55"/>
    <mergeCell ref="B51:B55"/>
    <mergeCell ref="C51:D51"/>
    <mergeCell ref="B56:D56"/>
    <mergeCell ref="B59:N59"/>
    <mergeCell ref="K61:N61"/>
    <mergeCell ref="K63:N63"/>
    <mergeCell ref="K68:N68"/>
    <mergeCell ref="K64:N64"/>
    <mergeCell ref="A29:A37"/>
    <mergeCell ref="B29:B32"/>
    <mergeCell ref="B37:D37"/>
    <mergeCell ref="B38:D38"/>
    <mergeCell ref="A17:A26"/>
    <mergeCell ref="B17:D17"/>
    <mergeCell ref="B28:D28"/>
    <mergeCell ref="B2:O2"/>
    <mergeCell ref="B3:O3"/>
    <mergeCell ref="F10:I10"/>
    <mergeCell ref="A13:A14"/>
    <mergeCell ref="B13:D14"/>
    <mergeCell ref="E13:L14"/>
    <mergeCell ref="M13:M14"/>
    <mergeCell ref="N13:N14"/>
    <mergeCell ref="O13:O14"/>
  </mergeCells>
  <pageMargins left="0.78740157480314965" right="0.51181102362204722" top="0.19685039370078741" bottom="0.15748031496062992" header="0.39370078740157483" footer="0.27559055118110237"/>
  <pageSetup paperSize="5"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2"/>
  <sheetViews>
    <sheetView topLeftCell="A29" workbookViewId="0">
      <selection activeCell="D52" sqref="D52"/>
    </sheetView>
  </sheetViews>
  <sheetFormatPr defaultColWidth="14.42578125" defaultRowHeight="15" x14ac:dyDescent="0.25"/>
  <cols>
    <col min="1" max="2" width="3.28515625" style="313" customWidth="1"/>
    <col min="3" max="3" width="2.28515625" style="313" customWidth="1"/>
    <col min="4" max="4" width="49.42578125" style="313" customWidth="1"/>
    <col min="5" max="5" width="5.7109375" style="313" customWidth="1"/>
    <col min="6" max="6" width="6.28515625" style="313" customWidth="1"/>
    <col min="7" max="7" width="4" style="313" customWidth="1"/>
    <col min="8" max="8" width="4.5703125" style="313" customWidth="1"/>
    <col min="9" max="9" width="6.5703125" style="313" customWidth="1"/>
    <col min="10" max="11" width="4.42578125" style="313" customWidth="1"/>
    <col min="12" max="12" width="4.7109375" style="313" customWidth="1"/>
    <col min="13" max="13" width="12.7109375" style="313" customWidth="1"/>
    <col min="14" max="14" width="11.28515625" style="313" customWidth="1"/>
    <col min="15" max="15" width="13.28515625" style="313" customWidth="1"/>
    <col min="16" max="16" width="12.7109375" style="313" customWidth="1"/>
    <col min="17" max="17" width="17" style="313" customWidth="1"/>
    <col min="18" max="18" width="14.42578125" style="313" customWidth="1"/>
    <col min="19" max="19" width="12.42578125" style="313" customWidth="1"/>
    <col min="20" max="24" width="9.28515625" style="313" customWidth="1"/>
    <col min="25" max="16384" width="14.42578125" style="313"/>
  </cols>
  <sheetData>
    <row r="1" spans="1:24" ht="16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 x14ac:dyDescent="0.3">
      <c r="A2" s="1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 x14ac:dyDescent="0.3">
      <c r="A3" s="1"/>
      <c r="B3" s="465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2"/>
      <c r="Q3" s="2"/>
      <c r="R3" s="2"/>
      <c r="S3" s="2"/>
      <c r="T3" s="2"/>
      <c r="U3" s="2"/>
      <c r="V3" s="2"/>
      <c r="W3" s="2"/>
      <c r="X3" s="2"/>
    </row>
    <row r="4" spans="1:24" ht="9.75" customHeight="1" x14ac:dyDescent="0.3">
      <c r="A4" s="1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2"/>
      <c r="Q4" s="2"/>
      <c r="R4" s="2"/>
      <c r="S4" s="2"/>
      <c r="T4" s="2"/>
      <c r="U4" s="2"/>
      <c r="V4" s="2"/>
      <c r="W4" s="2"/>
      <c r="X4" s="2"/>
    </row>
    <row r="5" spans="1:24" ht="16.5" customHeight="1" x14ac:dyDescent="0.3">
      <c r="A5" s="1"/>
      <c r="B5" s="2"/>
      <c r="C5" s="2"/>
      <c r="D5" s="6" t="s">
        <v>2</v>
      </c>
      <c r="E5" s="316" t="s">
        <v>3</v>
      </c>
      <c r="F5" s="6" t="s">
        <v>4</v>
      </c>
      <c r="G5" s="6"/>
      <c r="H5" s="6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 x14ac:dyDescent="0.3">
      <c r="A6" s="1"/>
      <c r="B6" s="2"/>
      <c r="C6" s="2"/>
      <c r="D6" s="6" t="s">
        <v>5</v>
      </c>
      <c r="E6" s="316" t="s">
        <v>3</v>
      </c>
      <c r="F6" s="6" t="s">
        <v>98</v>
      </c>
      <c r="G6" s="6"/>
      <c r="H6" s="6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 customHeight="1" x14ac:dyDescent="0.3">
      <c r="A7" s="1"/>
      <c r="B7" s="2"/>
      <c r="C7" s="2"/>
      <c r="D7" s="6" t="s">
        <v>7</v>
      </c>
      <c r="E7" s="316" t="s">
        <v>3</v>
      </c>
      <c r="F7" s="6" t="s">
        <v>8</v>
      </c>
      <c r="G7" s="6"/>
      <c r="H7" s="6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customHeight="1" x14ac:dyDescent="0.3">
      <c r="A8" s="1"/>
      <c r="B8" s="2"/>
      <c r="C8" s="2"/>
      <c r="D8" s="6" t="s">
        <v>9</v>
      </c>
      <c r="E8" s="316" t="s">
        <v>3</v>
      </c>
      <c r="F8" s="6" t="s">
        <v>10</v>
      </c>
      <c r="G8" s="6"/>
      <c r="H8" s="6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 x14ac:dyDescent="0.3">
      <c r="A9" s="1"/>
      <c r="B9" s="2"/>
      <c r="C9" s="2"/>
      <c r="D9" s="6"/>
      <c r="E9" s="316"/>
      <c r="F9" s="6" t="s">
        <v>11</v>
      </c>
      <c r="G9" s="6"/>
      <c r="H9" s="6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 x14ac:dyDescent="0.3">
      <c r="A10" s="1"/>
      <c r="B10" s="2"/>
      <c r="C10" s="2"/>
      <c r="D10" s="7" t="s">
        <v>12</v>
      </c>
      <c r="E10" s="316" t="s">
        <v>3</v>
      </c>
      <c r="F10" s="467">
        <f>O62</f>
        <v>123225300</v>
      </c>
      <c r="G10" s="467"/>
      <c r="H10" s="467"/>
      <c r="I10" s="467"/>
      <c r="J10" s="2"/>
      <c r="K10" s="2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customHeight="1" x14ac:dyDescent="0.3">
      <c r="A11" s="1"/>
      <c r="B11" s="2"/>
      <c r="C11" s="2"/>
      <c r="D11" s="6" t="s">
        <v>13</v>
      </c>
      <c r="E11" s="316" t="s">
        <v>3</v>
      </c>
      <c r="F11" s="8">
        <v>2021</v>
      </c>
      <c r="G11" s="6"/>
      <c r="H11" s="6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" customHeight="1" x14ac:dyDescent="0.3">
      <c r="A12" s="1"/>
      <c r="B12" s="2"/>
      <c r="C12" s="2"/>
      <c r="D12" s="6"/>
      <c r="E12" s="6"/>
      <c r="F12" s="8"/>
      <c r="G12" s="6"/>
      <c r="H12" s="6"/>
      <c r="I12" s="2"/>
      <c r="J12" s="2"/>
      <c r="K12" s="2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 x14ac:dyDescent="0.3">
      <c r="A13" s="468"/>
      <c r="B13" s="507" t="s">
        <v>14</v>
      </c>
      <c r="C13" s="476"/>
      <c r="D13" s="508"/>
      <c r="E13" s="470" t="s">
        <v>15</v>
      </c>
      <c r="F13" s="476"/>
      <c r="G13" s="476"/>
      <c r="H13" s="476"/>
      <c r="I13" s="476"/>
      <c r="J13" s="476"/>
      <c r="K13" s="476"/>
      <c r="L13" s="476"/>
      <c r="M13" s="479" t="s">
        <v>16</v>
      </c>
      <c r="N13" s="480" t="s">
        <v>17</v>
      </c>
      <c r="O13" s="480" t="s">
        <v>18</v>
      </c>
      <c r="P13" s="9"/>
      <c r="Q13" s="2"/>
      <c r="R13" s="2"/>
      <c r="S13" s="2"/>
      <c r="T13" s="2"/>
      <c r="U13" s="2"/>
      <c r="V13" s="2"/>
      <c r="W13" s="2"/>
      <c r="X13" s="2"/>
    </row>
    <row r="14" spans="1:24" ht="16.5" customHeight="1" x14ac:dyDescent="0.3">
      <c r="A14" s="469"/>
      <c r="B14" s="477"/>
      <c r="C14" s="478"/>
      <c r="D14" s="509"/>
      <c r="E14" s="477"/>
      <c r="F14" s="478"/>
      <c r="G14" s="478"/>
      <c r="H14" s="478"/>
      <c r="I14" s="478"/>
      <c r="J14" s="478"/>
      <c r="K14" s="478"/>
      <c r="L14" s="478"/>
      <c r="M14" s="478"/>
      <c r="N14" s="481"/>
      <c r="O14" s="481"/>
      <c r="P14" s="10"/>
      <c r="Q14" s="11"/>
      <c r="R14" s="3"/>
      <c r="S14" s="3"/>
      <c r="T14" s="3"/>
      <c r="U14" s="3"/>
      <c r="V14" s="3"/>
      <c r="W14" s="3"/>
      <c r="X14" s="3"/>
    </row>
    <row r="15" spans="1:24" ht="16.5" customHeight="1" x14ac:dyDescent="0.3">
      <c r="A15" s="12"/>
      <c r="B15" s="13" t="s">
        <v>19</v>
      </c>
      <c r="C15" s="14" t="s">
        <v>20</v>
      </c>
      <c r="D15" s="15"/>
      <c r="E15" s="312"/>
      <c r="F15" s="1"/>
      <c r="G15" s="1"/>
      <c r="H15" s="1"/>
      <c r="I15" s="1"/>
      <c r="J15" s="1"/>
      <c r="K15" s="1"/>
      <c r="L15" s="1"/>
      <c r="M15" s="17"/>
      <c r="N15" s="18"/>
      <c r="O15" s="19">
        <f>SUM(O18:O26)</f>
        <v>3571300</v>
      </c>
      <c r="P15" s="20">
        <v>3571428</v>
      </c>
      <c r="Q15" s="11"/>
      <c r="R15" s="11"/>
      <c r="S15" s="11"/>
      <c r="T15" s="11"/>
      <c r="U15" s="11"/>
      <c r="V15" s="11"/>
      <c r="W15" s="11"/>
      <c r="X15" s="11"/>
    </row>
    <row r="16" spans="1:24" ht="16.5" customHeight="1" x14ac:dyDescent="0.3">
      <c r="A16" s="1"/>
      <c r="B16" s="21" t="s">
        <v>21</v>
      </c>
      <c r="C16" s="22"/>
      <c r="D16" s="23"/>
      <c r="E16" s="309"/>
      <c r="F16" s="25"/>
      <c r="G16" s="22"/>
      <c r="H16" s="25"/>
      <c r="I16" s="25"/>
      <c r="J16" s="22"/>
      <c r="K16" s="22"/>
      <c r="L16" s="22"/>
      <c r="M16" s="26"/>
      <c r="N16" s="27"/>
      <c r="O16" s="19"/>
      <c r="P16" s="28">
        <f>P15-O15</f>
        <v>128</v>
      </c>
      <c r="Q16" s="29">
        <f>P16/300</f>
        <v>0.42666666666666669</v>
      </c>
      <c r="R16" s="2"/>
      <c r="S16" s="2"/>
      <c r="T16" s="2"/>
      <c r="U16" s="2"/>
      <c r="V16" s="2"/>
      <c r="W16" s="2"/>
      <c r="X16" s="2"/>
    </row>
    <row r="17" spans="1:24" ht="16.5" x14ac:dyDescent="0.3">
      <c r="A17" s="468"/>
      <c r="B17" s="510" t="s">
        <v>22</v>
      </c>
      <c r="C17" s="466"/>
      <c r="D17" s="469"/>
      <c r="E17" s="309"/>
      <c r="F17" s="25"/>
      <c r="G17" s="22"/>
      <c r="H17" s="25"/>
      <c r="I17" s="25"/>
      <c r="J17" s="22"/>
      <c r="K17" s="22"/>
      <c r="L17" s="22"/>
      <c r="M17" s="26"/>
      <c r="N17" s="30"/>
      <c r="O17" s="19"/>
      <c r="P17" s="31"/>
      <c r="Q17" s="32"/>
      <c r="R17" s="2"/>
      <c r="S17" s="2"/>
      <c r="T17" s="2"/>
      <c r="U17" s="2"/>
      <c r="V17" s="2"/>
      <c r="W17" s="2"/>
      <c r="X17" s="2"/>
    </row>
    <row r="18" spans="1:24" ht="16.5" customHeight="1" x14ac:dyDescent="0.3">
      <c r="A18" s="469"/>
      <c r="B18" s="33"/>
      <c r="C18" s="34" t="s">
        <v>23</v>
      </c>
      <c r="D18" s="35" t="s">
        <v>24</v>
      </c>
      <c r="E18" s="309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31"/>
      <c r="Q18" s="2"/>
      <c r="R18" s="2"/>
      <c r="S18" s="2"/>
      <c r="T18" s="2"/>
      <c r="U18" s="2"/>
      <c r="V18" s="2"/>
      <c r="W18" s="2"/>
      <c r="X18" s="2"/>
    </row>
    <row r="19" spans="1:24" ht="16.5" customHeight="1" x14ac:dyDescent="0.3">
      <c r="A19" s="469"/>
      <c r="B19" s="33"/>
      <c r="C19" s="34" t="s">
        <v>23</v>
      </c>
      <c r="D19" s="35" t="s">
        <v>29</v>
      </c>
      <c r="E19" s="309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31"/>
      <c r="Q19" s="2"/>
      <c r="R19" s="2"/>
      <c r="S19" s="2"/>
      <c r="T19" s="2"/>
      <c r="U19" s="2"/>
      <c r="V19" s="2"/>
      <c r="W19" s="2"/>
      <c r="X19" s="2"/>
    </row>
    <row r="20" spans="1:24" ht="16.5" customHeight="1" x14ac:dyDescent="0.3">
      <c r="A20" s="469"/>
      <c r="B20" s="33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31"/>
      <c r="Q20" s="2"/>
      <c r="R20" s="2"/>
      <c r="S20" s="2"/>
      <c r="T20" s="2"/>
      <c r="U20" s="2"/>
      <c r="V20" s="2"/>
      <c r="W20" s="2"/>
      <c r="X20" s="2"/>
    </row>
    <row r="21" spans="1:24" ht="16.5" customHeight="1" x14ac:dyDescent="0.3">
      <c r="A21" s="469"/>
      <c r="B21" s="33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38700</v>
      </c>
      <c r="P21" s="31"/>
      <c r="Q21" s="2"/>
      <c r="R21" s="2"/>
      <c r="S21" s="2"/>
      <c r="T21" s="2"/>
      <c r="U21" s="2"/>
      <c r="V21" s="2"/>
      <c r="W21" s="2"/>
      <c r="X21" s="2"/>
    </row>
    <row r="22" spans="1:24" ht="16.5" x14ac:dyDescent="0.3">
      <c r="A22" s="469"/>
      <c r="B22" s="33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31"/>
      <c r="Q22" s="2"/>
      <c r="R22" s="2"/>
      <c r="S22" s="2"/>
      <c r="T22" s="2"/>
      <c r="U22" s="2"/>
      <c r="V22" s="2"/>
      <c r="W22" s="2"/>
      <c r="X22" s="2"/>
    </row>
    <row r="23" spans="1:24" ht="16.5" x14ac:dyDescent="0.3">
      <c r="A23" s="469"/>
      <c r="B23" s="33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31"/>
      <c r="Q23" s="2"/>
      <c r="R23" s="2"/>
      <c r="S23" s="2"/>
      <c r="T23" s="2"/>
      <c r="U23" s="2"/>
      <c r="V23" s="2"/>
      <c r="W23" s="2"/>
      <c r="X23" s="2"/>
    </row>
    <row r="24" spans="1:24" ht="16.5" x14ac:dyDescent="0.3">
      <c r="A24" s="469"/>
      <c r="B24" s="33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31"/>
      <c r="Q24" s="2"/>
      <c r="R24" s="2"/>
      <c r="S24" s="2"/>
      <c r="T24" s="2"/>
      <c r="U24" s="2"/>
      <c r="V24" s="2"/>
      <c r="W24" s="2"/>
      <c r="X24" s="2"/>
    </row>
    <row r="25" spans="1:24" ht="16.5" x14ac:dyDescent="0.3">
      <c r="A25" s="469"/>
      <c r="B25" s="33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31"/>
      <c r="Q25" s="2"/>
      <c r="R25" s="2"/>
      <c r="S25" s="2"/>
      <c r="T25" s="2"/>
      <c r="U25" s="2"/>
      <c r="V25" s="2"/>
      <c r="W25" s="2"/>
      <c r="X25" s="2"/>
    </row>
    <row r="26" spans="1:24" ht="33" x14ac:dyDescent="0.3">
      <c r="A26" s="469"/>
      <c r="B26" s="33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31"/>
      <c r="Q26" s="2"/>
      <c r="R26" s="2"/>
      <c r="S26" s="2"/>
      <c r="T26" s="2"/>
      <c r="U26" s="2"/>
      <c r="V26" s="2"/>
      <c r="W26" s="2"/>
      <c r="X26" s="2"/>
    </row>
    <row r="27" spans="1:24" ht="16.5" customHeight="1" x14ac:dyDescent="0.3">
      <c r="A27" s="12"/>
      <c r="B27" s="13" t="s">
        <v>45</v>
      </c>
      <c r="C27" s="45" t="s">
        <v>46</v>
      </c>
      <c r="D27" s="46"/>
      <c r="E27" s="47"/>
      <c r="F27" s="1"/>
      <c r="G27" s="1"/>
      <c r="H27" s="1"/>
      <c r="I27" s="1"/>
      <c r="J27" s="1"/>
      <c r="K27" s="1"/>
      <c r="L27" s="1"/>
      <c r="M27" s="48"/>
      <c r="N27" s="49"/>
      <c r="O27" s="19">
        <f>O28+O36+O42+O50+O56+O59</f>
        <v>119654000</v>
      </c>
      <c r="P27" s="50">
        <v>119654000</v>
      </c>
      <c r="Q27" s="2"/>
      <c r="R27" s="2"/>
      <c r="S27" s="51"/>
      <c r="T27" s="2"/>
      <c r="U27" s="2"/>
      <c r="V27" s="2"/>
      <c r="W27" s="2"/>
      <c r="X27" s="2"/>
    </row>
    <row r="28" spans="1:24" ht="30" customHeight="1" x14ac:dyDescent="0.3">
      <c r="A28" s="1"/>
      <c r="B28" s="485" t="s">
        <v>47</v>
      </c>
      <c r="C28" s="486"/>
      <c r="D28" s="487"/>
      <c r="E28" s="25"/>
      <c r="F28" s="25"/>
      <c r="G28" s="25"/>
      <c r="H28" s="25"/>
      <c r="I28" s="25"/>
      <c r="J28" s="25"/>
      <c r="K28" s="25"/>
      <c r="L28" s="25"/>
      <c r="M28" s="52"/>
      <c r="N28" s="38"/>
      <c r="O28" s="53">
        <f>SUM(O29:O34)</f>
        <v>64100000</v>
      </c>
      <c r="P28" s="54">
        <f>P27-O27</f>
        <v>0</v>
      </c>
      <c r="Q28" s="55">
        <f>P28/300</f>
        <v>0</v>
      </c>
      <c r="R28" s="2"/>
      <c r="S28" s="51"/>
      <c r="T28" s="2"/>
      <c r="U28" s="2"/>
      <c r="V28" s="2"/>
      <c r="W28" s="2"/>
      <c r="X28" s="2"/>
    </row>
    <row r="29" spans="1:24" ht="16.5" customHeight="1" x14ac:dyDescent="0.3">
      <c r="A29" s="468"/>
      <c r="B29" s="488"/>
      <c r="C29" s="25" t="s">
        <v>23</v>
      </c>
      <c r="D29" s="35" t="s">
        <v>48</v>
      </c>
      <c r="E29" s="309">
        <v>48</v>
      </c>
      <c r="F29" s="25" t="s">
        <v>49</v>
      </c>
      <c r="G29" s="25" t="s">
        <v>26</v>
      </c>
      <c r="H29" s="25">
        <v>2</v>
      </c>
      <c r="I29" s="25" t="s">
        <v>50</v>
      </c>
      <c r="J29" s="25" t="s">
        <v>26</v>
      </c>
      <c r="K29" s="25">
        <v>1</v>
      </c>
      <c r="L29" s="25" t="s">
        <v>27</v>
      </c>
      <c r="M29" s="36" t="s">
        <v>51</v>
      </c>
      <c r="N29" s="56">
        <v>500000</v>
      </c>
      <c r="O29" s="38">
        <f t="shared" ref="O29:O34" si="1">E29*H29*K29*N29</f>
        <v>48000000</v>
      </c>
      <c r="P29" s="31"/>
      <c r="Q29" s="2"/>
      <c r="R29" s="2"/>
      <c r="S29" s="51"/>
      <c r="T29" s="2"/>
      <c r="U29" s="2"/>
      <c r="V29" s="2"/>
      <c r="W29" s="2"/>
      <c r="X29" s="2"/>
    </row>
    <row r="30" spans="1:24" ht="16.5" customHeight="1" x14ac:dyDescent="0.3">
      <c r="A30" s="469"/>
      <c r="B30" s="489"/>
      <c r="C30" s="25" t="s">
        <v>23</v>
      </c>
      <c r="D30" s="35" t="s">
        <v>52</v>
      </c>
      <c r="E30" s="309">
        <v>40</v>
      </c>
      <c r="F30" s="25" t="s">
        <v>49</v>
      </c>
      <c r="G30" s="25" t="s">
        <v>26</v>
      </c>
      <c r="H30" s="25">
        <v>3</v>
      </c>
      <c r="I30" s="25" t="s">
        <v>50</v>
      </c>
      <c r="J30" s="25" t="s">
        <v>26</v>
      </c>
      <c r="K30" s="25">
        <v>1</v>
      </c>
      <c r="L30" s="25" t="s">
        <v>27</v>
      </c>
      <c r="M30" s="36" t="s">
        <v>53</v>
      </c>
      <c r="N30" s="56">
        <v>100000</v>
      </c>
      <c r="O30" s="38">
        <f t="shared" si="1"/>
        <v>12000000</v>
      </c>
      <c r="P30" s="31">
        <f>E30*H30</f>
        <v>120</v>
      </c>
      <c r="Q30" s="2"/>
      <c r="R30" s="2"/>
      <c r="S30" s="2"/>
      <c r="T30" s="2"/>
      <c r="U30" s="2"/>
      <c r="V30" s="2"/>
      <c r="W30" s="2"/>
      <c r="X30" s="2"/>
    </row>
    <row r="31" spans="1:24" ht="16.5" customHeight="1" x14ac:dyDescent="0.3">
      <c r="A31" s="469"/>
      <c r="B31" s="33"/>
      <c r="C31" s="25" t="s">
        <v>23</v>
      </c>
      <c r="D31" s="35" t="s">
        <v>54</v>
      </c>
      <c r="E31" s="309">
        <v>4</v>
      </c>
      <c r="F31" s="25" t="s">
        <v>49</v>
      </c>
      <c r="G31" s="25" t="s">
        <v>26</v>
      </c>
      <c r="H31" s="25">
        <v>3</v>
      </c>
      <c r="I31" s="25" t="s">
        <v>50</v>
      </c>
      <c r="J31" s="25" t="s">
        <v>26</v>
      </c>
      <c r="K31" s="25">
        <v>1</v>
      </c>
      <c r="L31" s="25" t="s">
        <v>27</v>
      </c>
      <c r="M31" s="36" t="s">
        <v>53</v>
      </c>
      <c r="N31" s="56">
        <v>100000</v>
      </c>
      <c r="O31" s="38">
        <f t="shared" si="1"/>
        <v>1200000</v>
      </c>
      <c r="P31" s="31">
        <f>E31*H31</f>
        <v>12</v>
      </c>
      <c r="Q31" s="114">
        <f>SUM(P31:P33)</f>
        <v>23</v>
      </c>
      <c r="R31" s="2"/>
      <c r="S31" s="2"/>
      <c r="T31" s="2"/>
      <c r="U31" s="2"/>
      <c r="V31" s="2"/>
      <c r="W31" s="2"/>
      <c r="X31" s="2"/>
    </row>
    <row r="32" spans="1:24" ht="16.5" customHeight="1" x14ac:dyDescent="0.3">
      <c r="A32" s="469"/>
      <c r="B32" s="33"/>
      <c r="C32" s="25" t="s">
        <v>23</v>
      </c>
      <c r="D32" s="35" t="s">
        <v>55</v>
      </c>
      <c r="E32" s="309">
        <v>4</v>
      </c>
      <c r="F32" s="25" t="s">
        <v>49</v>
      </c>
      <c r="G32" s="25" t="s">
        <v>26</v>
      </c>
      <c r="H32" s="25">
        <v>2</v>
      </c>
      <c r="I32" s="25" t="s">
        <v>50</v>
      </c>
      <c r="J32" s="25" t="s">
        <v>26</v>
      </c>
      <c r="K32" s="25">
        <v>1</v>
      </c>
      <c r="L32" s="25" t="s">
        <v>27</v>
      </c>
      <c r="M32" s="36" t="s">
        <v>53</v>
      </c>
      <c r="N32" s="56">
        <v>100000</v>
      </c>
      <c r="O32" s="38">
        <f t="shared" si="1"/>
        <v>800000</v>
      </c>
      <c r="P32" s="31">
        <f t="shared" ref="P32:P33" si="2">E32*H32</f>
        <v>8</v>
      </c>
      <c r="Q32" s="2"/>
      <c r="R32" s="2"/>
      <c r="S32" s="2"/>
      <c r="T32" s="2"/>
      <c r="U32" s="2"/>
      <c r="V32" s="2"/>
      <c r="W32" s="2"/>
      <c r="X32" s="2"/>
    </row>
    <row r="33" spans="1:24" ht="16.5" customHeight="1" x14ac:dyDescent="0.3">
      <c r="A33" s="469"/>
      <c r="B33" s="33"/>
      <c r="C33" s="25" t="s">
        <v>23</v>
      </c>
      <c r="D33" s="35" t="s">
        <v>56</v>
      </c>
      <c r="E33" s="309">
        <v>3</v>
      </c>
      <c r="F33" s="25" t="s">
        <v>49</v>
      </c>
      <c r="G33" s="25" t="s">
        <v>26</v>
      </c>
      <c r="H33" s="25">
        <v>1</v>
      </c>
      <c r="I33" s="25" t="s">
        <v>50</v>
      </c>
      <c r="J33" s="25" t="s">
        <v>26</v>
      </c>
      <c r="K33" s="25">
        <v>1</v>
      </c>
      <c r="L33" s="25" t="s">
        <v>27</v>
      </c>
      <c r="M33" s="36" t="s">
        <v>53</v>
      </c>
      <c r="N33" s="56">
        <v>100000</v>
      </c>
      <c r="O33" s="38">
        <f t="shared" si="1"/>
        <v>300000</v>
      </c>
      <c r="P33" s="31">
        <f t="shared" si="2"/>
        <v>3</v>
      </c>
      <c r="Q33" s="2"/>
      <c r="R33" s="2"/>
      <c r="S33" s="2"/>
      <c r="T33" s="2"/>
      <c r="U33" s="2"/>
      <c r="V33" s="2"/>
      <c r="W33" s="2"/>
      <c r="X33" s="2"/>
    </row>
    <row r="34" spans="1:24" ht="16.5" x14ac:dyDescent="0.3">
      <c r="A34" s="469"/>
      <c r="B34" s="312"/>
      <c r="C34" s="25" t="s">
        <v>23</v>
      </c>
      <c r="D34" s="35" t="s">
        <v>57</v>
      </c>
      <c r="E34" s="309">
        <v>12</v>
      </c>
      <c r="F34" s="25" t="s">
        <v>49</v>
      </c>
      <c r="G34" s="25" t="s">
        <v>26</v>
      </c>
      <c r="H34" s="25">
        <v>1</v>
      </c>
      <c r="I34" s="25" t="s">
        <v>50</v>
      </c>
      <c r="J34" s="25" t="s">
        <v>26</v>
      </c>
      <c r="K34" s="25">
        <v>1</v>
      </c>
      <c r="L34" s="25" t="s">
        <v>27</v>
      </c>
      <c r="M34" s="36" t="s">
        <v>53</v>
      </c>
      <c r="N34" s="57">
        <v>150000</v>
      </c>
      <c r="O34" s="43">
        <f t="shared" si="1"/>
        <v>1800000</v>
      </c>
      <c r="P34" s="31"/>
      <c r="Q34" s="2"/>
      <c r="R34" s="2"/>
      <c r="S34" s="2"/>
      <c r="T34" s="2"/>
      <c r="U34" s="2"/>
      <c r="V34" s="2"/>
      <c r="W34" s="2"/>
      <c r="X34" s="2"/>
    </row>
    <row r="35" spans="1:24" ht="3.75" customHeight="1" x14ac:dyDescent="0.3">
      <c r="A35" s="469"/>
      <c r="B35" s="490"/>
      <c r="C35" s="491"/>
      <c r="D35" s="492"/>
      <c r="E35" s="315"/>
      <c r="F35" s="66"/>
      <c r="G35" s="66"/>
      <c r="H35" s="66"/>
      <c r="I35" s="66"/>
      <c r="J35" s="66"/>
      <c r="K35" s="66"/>
      <c r="L35" s="66"/>
      <c r="M35" s="68"/>
      <c r="N35" s="225"/>
      <c r="O35" s="69">
        <f>E35*H35*K35*N35</f>
        <v>0</v>
      </c>
      <c r="P35" s="58"/>
      <c r="Q35" s="2"/>
      <c r="R35" s="2"/>
      <c r="S35" s="2"/>
      <c r="T35" s="2"/>
      <c r="U35" s="2"/>
      <c r="V35" s="2"/>
      <c r="W35" s="2"/>
      <c r="X35" s="2"/>
    </row>
    <row r="36" spans="1:24" ht="16.149999999999999" customHeight="1" x14ac:dyDescent="0.45">
      <c r="A36" s="3"/>
      <c r="B36" s="494" t="s">
        <v>58</v>
      </c>
      <c r="C36" s="466"/>
      <c r="D36" s="469"/>
      <c r="E36" s="309"/>
      <c r="F36" s="25"/>
      <c r="G36" s="25"/>
      <c r="H36" s="25"/>
      <c r="I36" s="25"/>
      <c r="J36" s="25"/>
      <c r="K36" s="25"/>
      <c r="L36" s="25"/>
      <c r="M36" s="36"/>
      <c r="N36" s="38"/>
      <c r="O36" s="59">
        <f>SUM(O37:O39)</f>
        <v>4146000</v>
      </c>
      <c r="P36" s="60"/>
      <c r="Q36" s="2"/>
      <c r="R36" s="2"/>
      <c r="S36" s="2"/>
      <c r="T36" s="2"/>
      <c r="U36" s="2"/>
      <c r="V36" s="2"/>
      <c r="W36" s="2"/>
      <c r="X36" s="2"/>
    </row>
    <row r="37" spans="1:24" ht="16.149999999999999" customHeight="1" x14ac:dyDescent="0.3">
      <c r="A37" s="495"/>
      <c r="B37" s="511"/>
      <c r="C37" s="61" t="s">
        <v>23</v>
      </c>
      <c r="D37" s="294" t="s">
        <v>59</v>
      </c>
      <c r="E37" s="61">
        <v>27</v>
      </c>
      <c r="F37" s="61" t="s">
        <v>60</v>
      </c>
      <c r="G37" s="61" t="s">
        <v>26</v>
      </c>
      <c r="H37" s="61">
        <v>1</v>
      </c>
      <c r="I37" s="61" t="s">
        <v>27</v>
      </c>
      <c r="J37" s="61"/>
      <c r="K37" s="61"/>
      <c r="L37" s="62"/>
      <c r="M37" s="297" t="s">
        <v>61</v>
      </c>
      <c r="N37" s="298">
        <v>74300</v>
      </c>
      <c r="O37" s="293">
        <f>E37*H37*N37</f>
        <v>2006100</v>
      </c>
      <c r="P37" s="64"/>
      <c r="Q37" s="2"/>
      <c r="R37" s="2"/>
      <c r="S37" s="2"/>
      <c r="T37" s="2"/>
      <c r="U37" s="2"/>
      <c r="V37" s="2"/>
      <c r="W37" s="2"/>
      <c r="X37" s="2"/>
    </row>
    <row r="38" spans="1:24" ht="16.149999999999999" customHeight="1" x14ac:dyDescent="0.3">
      <c r="A38" s="469"/>
      <c r="B38" s="512"/>
      <c r="C38" s="61" t="s">
        <v>23</v>
      </c>
      <c r="D38" s="295" t="s">
        <v>62</v>
      </c>
      <c r="E38" s="61">
        <f>(40*4*10*2)-67+2000</f>
        <v>5133</v>
      </c>
      <c r="F38" s="61" t="s">
        <v>63</v>
      </c>
      <c r="G38" s="61" t="s">
        <v>26</v>
      </c>
      <c r="H38" s="61">
        <v>1</v>
      </c>
      <c r="I38" s="61" t="s">
        <v>27</v>
      </c>
      <c r="J38" s="61"/>
      <c r="K38" s="61"/>
      <c r="L38" s="62"/>
      <c r="M38" s="297" t="s">
        <v>33</v>
      </c>
      <c r="N38" s="299">
        <v>300</v>
      </c>
      <c r="O38" s="293">
        <f>E38*H38*N38</f>
        <v>1539900</v>
      </c>
      <c r="P38" s="31"/>
      <c r="Q38" s="2"/>
      <c r="R38" s="2"/>
      <c r="S38" s="2"/>
      <c r="T38" s="2"/>
      <c r="U38" s="2"/>
      <c r="V38" s="2"/>
      <c r="W38" s="2"/>
      <c r="X38" s="2"/>
    </row>
    <row r="39" spans="1:24" ht="16.149999999999999" customHeight="1" x14ac:dyDescent="0.3">
      <c r="A39" s="469"/>
      <c r="B39" s="512"/>
      <c r="C39" s="61" t="s">
        <v>23</v>
      </c>
      <c r="D39" s="296" t="s">
        <v>64</v>
      </c>
      <c r="E39" s="61">
        <v>40</v>
      </c>
      <c r="F39" s="61" t="s">
        <v>63</v>
      </c>
      <c r="G39" s="61" t="s">
        <v>26</v>
      </c>
      <c r="H39" s="61">
        <v>1</v>
      </c>
      <c r="I39" s="61" t="s">
        <v>27</v>
      </c>
      <c r="J39" s="61"/>
      <c r="K39" s="61"/>
      <c r="L39" s="62"/>
      <c r="M39" s="297" t="s">
        <v>33</v>
      </c>
      <c r="N39" s="299">
        <v>15000</v>
      </c>
      <c r="O39" s="293">
        <f>E39*H39*N39</f>
        <v>600000</v>
      </c>
      <c r="P39" s="31"/>
      <c r="Q39" s="2"/>
      <c r="R39" s="2"/>
      <c r="S39" s="2"/>
      <c r="T39" s="2"/>
      <c r="U39" s="2"/>
      <c r="V39" s="2"/>
      <c r="W39" s="2"/>
      <c r="X39" s="2"/>
    </row>
    <row r="40" spans="1:24" ht="1.5" customHeight="1" x14ac:dyDescent="0.3">
      <c r="A40" s="469"/>
      <c r="B40" s="488"/>
      <c r="C40" s="466"/>
      <c r="D40" s="469"/>
      <c r="E40" s="309"/>
      <c r="F40" s="25"/>
      <c r="G40" s="25"/>
      <c r="H40" s="25"/>
      <c r="I40" s="25"/>
      <c r="J40" s="25"/>
      <c r="K40" s="25"/>
      <c r="L40" s="25"/>
      <c r="M40" s="36"/>
      <c r="N40" s="41"/>
      <c r="O40" s="38">
        <f>E40*H40*K40*N40</f>
        <v>0</v>
      </c>
      <c r="P40" s="31"/>
      <c r="Q40" s="2"/>
      <c r="R40" s="2"/>
      <c r="S40" s="2"/>
      <c r="T40" s="2"/>
      <c r="U40" s="2"/>
      <c r="V40" s="2"/>
      <c r="W40" s="2"/>
      <c r="X40" s="2"/>
    </row>
    <row r="41" spans="1:24" ht="16.149999999999999" customHeight="1" x14ac:dyDescent="0.3">
      <c r="A41" s="1"/>
      <c r="B41" s="497" t="s">
        <v>65</v>
      </c>
      <c r="C41" s="466"/>
      <c r="D41" s="469"/>
      <c r="E41" s="309"/>
      <c r="F41" s="25"/>
      <c r="G41" s="25"/>
      <c r="H41" s="25"/>
      <c r="I41" s="25"/>
      <c r="J41" s="25"/>
      <c r="K41" s="25"/>
      <c r="L41" s="25"/>
      <c r="M41" s="36"/>
      <c r="N41" s="41"/>
      <c r="O41" s="38">
        <f>E41*H41*K41*N41</f>
        <v>0</v>
      </c>
      <c r="P41" s="31"/>
      <c r="Q41" s="2"/>
      <c r="R41" s="2"/>
      <c r="S41" s="2"/>
      <c r="T41" s="2"/>
      <c r="U41" s="2"/>
      <c r="V41" s="2"/>
      <c r="W41" s="2"/>
      <c r="X41" s="2"/>
    </row>
    <row r="42" spans="1:24" ht="16.149999999999999" customHeight="1" x14ac:dyDescent="0.45">
      <c r="A42" s="468"/>
      <c r="B42" s="496"/>
      <c r="C42" s="498" t="s">
        <v>66</v>
      </c>
      <c r="D42" s="469"/>
      <c r="E42" s="309"/>
      <c r="F42" s="25"/>
      <c r="G42" s="25"/>
      <c r="H42" s="25"/>
      <c r="I42" s="25"/>
      <c r="J42" s="25"/>
      <c r="K42" s="25"/>
      <c r="L42" s="25"/>
      <c r="M42" s="36"/>
      <c r="N42" s="41"/>
      <c r="O42" s="59">
        <f>SUM(O43:O47)</f>
        <v>22800000</v>
      </c>
      <c r="P42" s="31">
        <f>O42-O47</f>
        <v>21600000</v>
      </c>
      <c r="Q42" s="2"/>
      <c r="R42" s="2"/>
      <c r="S42" s="2"/>
      <c r="T42" s="2"/>
      <c r="U42" s="2"/>
      <c r="V42" s="2"/>
      <c r="W42" s="2"/>
      <c r="X42" s="2"/>
    </row>
    <row r="43" spans="1:24" ht="16.149999999999999" customHeight="1" x14ac:dyDescent="0.3">
      <c r="A43" s="469"/>
      <c r="B43" s="489"/>
      <c r="C43" s="34" t="s">
        <v>23</v>
      </c>
      <c r="D43" s="35" t="s">
        <v>67</v>
      </c>
      <c r="E43" s="309">
        <v>2</v>
      </c>
      <c r="F43" s="25" t="s">
        <v>49</v>
      </c>
      <c r="G43" s="25" t="s">
        <v>26</v>
      </c>
      <c r="H43" s="25">
        <v>1</v>
      </c>
      <c r="I43" s="25" t="s">
        <v>50</v>
      </c>
      <c r="J43" s="25" t="s">
        <v>26</v>
      </c>
      <c r="K43" s="70">
        <v>2</v>
      </c>
      <c r="L43" s="25" t="s">
        <v>68</v>
      </c>
      <c r="M43" s="36" t="s">
        <v>69</v>
      </c>
      <c r="N43" s="41">
        <v>900000</v>
      </c>
      <c r="O43" s="38">
        <f>E43*H43*K43*N43</f>
        <v>3600000</v>
      </c>
      <c r="P43" s="31">
        <f>P42/N43</f>
        <v>24</v>
      </c>
      <c r="Q43" s="2"/>
      <c r="R43" s="2"/>
      <c r="S43" s="2"/>
      <c r="T43" s="2"/>
      <c r="U43" s="2"/>
      <c r="V43" s="2"/>
      <c r="W43" s="2"/>
      <c r="X43" s="2"/>
    </row>
    <row r="44" spans="1:24" s="356" customFormat="1" ht="16.149999999999999" customHeight="1" x14ac:dyDescent="0.3">
      <c r="A44" s="469"/>
      <c r="B44" s="489"/>
      <c r="C44" s="34" t="s">
        <v>23</v>
      </c>
      <c r="D44" s="35" t="s">
        <v>67</v>
      </c>
      <c r="E44" s="360">
        <v>4</v>
      </c>
      <c r="F44" s="25" t="s">
        <v>49</v>
      </c>
      <c r="G44" s="25" t="s">
        <v>26</v>
      </c>
      <c r="H44" s="25">
        <v>1</v>
      </c>
      <c r="I44" s="25" t="s">
        <v>50</v>
      </c>
      <c r="J44" s="25" t="s">
        <v>26</v>
      </c>
      <c r="K44" s="70">
        <v>3</v>
      </c>
      <c r="L44" s="25" t="s">
        <v>68</v>
      </c>
      <c r="M44" s="36" t="s">
        <v>69</v>
      </c>
      <c r="N44" s="41">
        <v>900000</v>
      </c>
      <c r="O44" s="38">
        <f>E44*H44*K44*N44</f>
        <v>10800000</v>
      </c>
      <c r="P44" s="31"/>
      <c r="Q44" s="2"/>
      <c r="R44" s="2"/>
      <c r="S44" s="2"/>
      <c r="T44" s="2"/>
      <c r="U44" s="2"/>
      <c r="V44" s="2"/>
      <c r="W44" s="2"/>
      <c r="X44" s="2"/>
    </row>
    <row r="45" spans="1:24" ht="16.149999999999999" customHeight="1" x14ac:dyDescent="0.3">
      <c r="A45" s="469"/>
      <c r="B45" s="489"/>
      <c r="C45" s="34" t="s">
        <v>23</v>
      </c>
      <c r="D45" s="35" t="s">
        <v>70</v>
      </c>
      <c r="E45" s="309">
        <v>1</v>
      </c>
      <c r="F45" s="25" t="s">
        <v>49</v>
      </c>
      <c r="G45" s="25" t="s">
        <v>26</v>
      </c>
      <c r="H45" s="25">
        <v>1</v>
      </c>
      <c r="I45" s="25" t="s">
        <v>50</v>
      </c>
      <c r="J45" s="25" t="s">
        <v>26</v>
      </c>
      <c r="K45" s="70">
        <v>4</v>
      </c>
      <c r="L45" s="25" t="s">
        <v>68</v>
      </c>
      <c r="M45" s="36" t="s">
        <v>69</v>
      </c>
      <c r="N45" s="41">
        <v>900000</v>
      </c>
      <c r="O45" s="38">
        <f>E45*H45*K45*N45</f>
        <v>3600000</v>
      </c>
      <c r="P45" s="31"/>
      <c r="Q45" s="2"/>
      <c r="R45" s="2"/>
      <c r="S45" s="2"/>
      <c r="T45" s="2"/>
      <c r="U45" s="2"/>
      <c r="V45" s="2"/>
      <c r="W45" s="2"/>
      <c r="X45" s="2"/>
    </row>
    <row r="46" spans="1:24" s="356" customFormat="1" ht="16.149999999999999" customHeight="1" x14ac:dyDescent="0.3">
      <c r="A46" s="469"/>
      <c r="B46" s="489"/>
      <c r="C46" s="34" t="s">
        <v>23</v>
      </c>
      <c r="D46" s="35" t="s">
        <v>70</v>
      </c>
      <c r="E46" s="360">
        <v>2</v>
      </c>
      <c r="F46" s="25" t="s">
        <v>49</v>
      </c>
      <c r="G46" s="25" t="s">
        <v>26</v>
      </c>
      <c r="H46" s="25">
        <v>1</v>
      </c>
      <c r="I46" s="25" t="s">
        <v>50</v>
      </c>
      <c r="J46" s="25" t="s">
        <v>26</v>
      </c>
      <c r="K46" s="70">
        <v>2</v>
      </c>
      <c r="L46" s="25" t="s">
        <v>68</v>
      </c>
      <c r="M46" s="36" t="s">
        <v>69</v>
      </c>
      <c r="N46" s="41">
        <v>900000</v>
      </c>
      <c r="O46" s="38">
        <f>E46*H46*K46*N46</f>
        <v>3600000</v>
      </c>
      <c r="P46" s="31"/>
      <c r="Q46" s="2"/>
      <c r="R46" s="2"/>
      <c r="S46" s="2"/>
      <c r="T46" s="2"/>
      <c r="U46" s="2"/>
      <c r="V46" s="2"/>
      <c r="W46" s="2"/>
      <c r="X46" s="2"/>
    </row>
    <row r="47" spans="1:24" ht="16.149999999999999" customHeight="1" x14ac:dyDescent="0.3">
      <c r="A47" s="469"/>
      <c r="B47" s="489"/>
      <c r="C47" s="34" t="s">
        <v>23</v>
      </c>
      <c r="D47" s="23" t="s">
        <v>71</v>
      </c>
      <c r="E47" s="309">
        <v>4</v>
      </c>
      <c r="F47" s="25" t="s">
        <v>49</v>
      </c>
      <c r="G47" s="25" t="s">
        <v>26</v>
      </c>
      <c r="H47" s="25">
        <v>2</v>
      </c>
      <c r="I47" s="25" t="s">
        <v>50</v>
      </c>
      <c r="J47" s="25"/>
      <c r="K47" s="71"/>
      <c r="L47" s="25"/>
      <c r="M47" s="36" t="s">
        <v>72</v>
      </c>
      <c r="N47" s="41">
        <v>150000</v>
      </c>
      <c r="O47" s="38">
        <f>E47*H47*N47</f>
        <v>1200000</v>
      </c>
      <c r="P47" s="31"/>
      <c r="Q47" s="2"/>
      <c r="R47" s="2"/>
      <c r="S47" s="2"/>
      <c r="T47" s="2"/>
      <c r="U47" s="2"/>
      <c r="V47" s="2"/>
      <c r="W47" s="2"/>
      <c r="X47" s="2"/>
    </row>
    <row r="48" spans="1:24" ht="2.25" customHeight="1" x14ac:dyDescent="0.3">
      <c r="A48" s="469"/>
      <c r="B48" s="499"/>
      <c r="C48" s="466"/>
      <c r="D48" s="469"/>
      <c r="E48" s="309"/>
      <c r="F48" s="25"/>
      <c r="G48" s="25"/>
      <c r="H48" s="25"/>
      <c r="I48" s="25"/>
      <c r="J48" s="25"/>
      <c r="K48" s="25"/>
      <c r="L48" s="25"/>
      <c r="M48" s="36"/>
      <c r="N48" s="41"/>
      <c r="O48" s="38">
        <f>E48*H48*K48*N48</f>
        <v>0</v>
      </c>
      <c r="P48" s="31"/>
      <c r="Q48" s="2"/>
      <c r="R48" s="2"/>
      <c r="S48" s="2"/>
      <c r="T48" s="2"/>
      <c r="U48" s="2"/>
      <c r="V48" s="2"/>
      <c r="W48" s="2"/>
      <c r="X48" s="2"/>
    </row>
    <row r="49" spans="1:24" ht="16.149999999999999" customHeight="1" x14ac:dyDescent="0.3">
      <c r="A49" s="310"/>
      <c r="B49" s="500" t="s">
        <v>73</v>
      </c>
      <c r="C49" s="483"/>
      <c r="D49" s="484"/>
      <c r="E49" s="311"/>
      <c r="F49" s="74"/>
      <c r="G49" s="74"/>
      <c r="H49" s="74"/>
      <c r="I49" s="74"/>
      <c r="J49" s="74"/>
      <c r="K49" s="74"/>
      <c r="L49" s="74"/>
      <c r="M49" s="75"/>
      <c r="N49" s="76"/>
      <c r="O49" s="77">
        <f>E49*H49*K49*N49</f>
        <v>0</v>
      </c>
      <c r="P49" s="60"/>
      <c r="Q49" s="2"/>
      <c r="R49" s="2"/>
      <c r="S49" s="2"/>
      <c r="T49" s="2"/>
      <c r="U49" s="2"/>
      <c r="V49" s="2"/>
      <c r="W49" s="2"/>
      <c r="X49" s="2"/>
    </row>
    <row r="50" spans="1:24" ht="16.149999999999999" customHeight="1" x14ac:dyDescent="0.45">
      <c r="A50" s="468"/>
      <c r="B50" s="501"/>
      <c r="C50" s="503" t="s">
        <v>74</v>
      </c>
      <c r="D50" s="484"/>
      <c r="E50" s="311"/>
      <c r="F50" s="74"/>
      <c r="G50" s="74"/>
      <c r="H50" s="74"/>
      <c r="I50" s="74"/>
      <c r="J50" s="74"/>
      <c r="K50" s="74"/>
      <c r="L50" s="74"/>
      <c r="M50" s="75"/>
      <c r="N50" s="76"/>
      <c r="O50" s="78">
        <f>SUM(O51:O54)</f>
        <v>11958000</v>
      </c>
      <c r="P50" s="31">
        <v>11965400</v>
      </c>
      <c r="Q50" s="79">
        <v>12322542</v>
      </c>
      <c r="R50" s="2"/>
      <c r="S50" s="2"/>
      <c r="T50" s="2"/>
      <c r="U50" s="2"/>
      <c r="V50" s="2"/>
      <c r="W50" s="2"/>
      <c r="X50" s="2"/>
    </row>
    <row r="51" spans="1:24" ht="16.149999999999999" customHeight="1" x14ac:dyDescent="0.3">
      <c r="A51" s="469"/>
      <c r="B51" s="502"/>
      <c r="C51" s="80" t="s">
        <v>23</v>
      </c>
      <c r="D51" s="81" t="s">
        <v>75</v>
      </c>
      <c r="E51" s="311">
        <v>40</v>
      </c>
      <c r="F51" s="74" t="s">
        <v>49</v>
      </c>
      <c r="G51" s="74" t="s">
        <v>26</v>
      </c>
      <c r="H51" s="74">
        <v>1</v>
      </c>
      <c r="I51" s="74" t="s">
        <v>27</v>
      </c>
      <c r="J51" s="74"/>
      <c r="K51" s="74"/>
      <c r="L51" s="74"/>
      <c r="M51" s="75" t="s">
        <v>49</v>
      </c>
      <c r="N51" s="82">
        <v>100000</v>
      </c>
      <c r="O51" s="77">
        <f t="shared" ref="O51:O55" si="3">E51*H51*N51</f>
        <v>4000000</v>
      </c>
      <c r="P51" s="31">
        <f>P50-O50</f>
        <v>7400</v>
      </c>
      <c r="Q51" s="83">
        <f>Q50-O50</f>
        <v>364542</v>
      </c>
      <c r="R51" s="2"/>
      <c r="S51" s="2"/>
      <c r="T51" s="2"/>
      <c r="U51" s="2"/>
      <c r="V51" s="2"/>
      <c r="W51" s="2"/>
      <c r="X51" s="2"/>
    </row>
    <row r="52" spans="1:24" ht="16.149999999999999" customHeight="1" x14ac:dyDescent="0.3">
      <c r="A52" s="469"/>
      <c r="B52" s="502"/>
      <c r="C52" s="80" t="s">
        <v>23</v>
      </c>
      <c r="D52" s="81" t="s">
        <v>76</v>
      </c>
      <c r="E52" s="311">
        <v>1</v>
      </c>
      <c r="F52" s="74" t="s">
        <v>77</v>
      </c>
      <c r="G52" s="74" t="s">
        <v>26</v>
      </c>
      <c r="H52" s="74">
        <v>1</v>
      </c>
      <c r="I52" s="74" t="s">
        <v>27</v>
      </c>
      <c r="J52" s="74"/>
      <c r="K52" s="74"/>
      <c r="L52" s="74"/>
      <c r="M52" s="75" t="s">
        <v>77</v>
      </c>
      <c r="N52" s="82">
        <v>4000000</v>
      </c>
      <c r="O52" s="77">
        <f t="shared" si="3"/>
        <v>4000000</v>
      </c>
      <c r="P52" s="31"/>
      <c r="Q52" s="2"/>
      <c r="R52" s="2"/>
      <c r="S52" s="2"/>
      <c r="T52" s="2"/>
      <c r="U52" s="2"/>
      <c r="V52" s="2"/>
      <c r="W52" s="2"/>
      <c r="X52" s="2"/>
    </row>
    <row r="53" spans="1:24" s="90" customFormat="1" ht="16.149999999999999" customHeight="1" x14ac:dyDescent="0.25">
      <c r="A53" s="469"/>
      <c r="B53" s="502"/>
      <c r="C53" s="80" t="s">
        <v>23</v>
      </c>
      <c r="D53" s="84" t="s">
        <v>78</v>
      </c>
      <c r="E53" s="85">
        <v>46</v>
      </c>
      <c r="F53" s="74" t="s">
        <v>49</v>
      </c>
      <c r="G53" s="74" t="s">
        <v>26</v>
      </c>
      <c r="H53" s="74">
        <v>1</v>
      </c>
      <c r="I53" s="74" t="s">
        <v>27</v>
      </c>
      <c r="J53" s="86"/>
      <c r="K53" s="86"/>
      <c r="L53" s="86"/>
      <c r="M53" s="87" t="s">
        <v>49</v>
      </c>
      <c r="N53" s="88">
        <v>15000</v>
      </c>
      <c r="O53" s="89">
        <f t="shared" si="3"/>
        <v>690000</v>
      </c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16.149999999999999" customHeight="1" x14ac:dyDescent="0.3">
      <c r="A54" s="469"/>
      <c r="B54" s="502"/>
      <c r="C54" s="80" t="s">
        <v>23</v>
      </c>
      <c r="D54" s="91" t="s">
        <v>79</v>
      </c>
      <c r="E54" s="85">
        <v>86</v>
      </c>
      <c r="F54" s="74" t="s">
        <v>49</v>
      </c>
      <c r="G54" s="74" t="s">
        <v>26</v>
      </c>
      <c r="H54" s="74">
        <v>1</v>
      </c>
      <c r="I54" s="74" t="s">
        <v>27</v>
      </c>
      <c r="J54" s="86"/>
      <c r="K54" s="86"/>
      <c r="L54" s="86"/>
      <c r="M54" s="87" t="s">
        <v>49</v>
      </c>
      <c r="N54" s="92">
        <v>38000</v>
      </c>
      <c r="O54" s="77">
        <f t="shared" si="3"/>
        <v>3268000</v>
      </c>
      <c r="P54" s="2"/>
      <c r="Q54" s="2"/>
      <c r="R54" s="2"/>
      <c r="S54" s="2"/>
      <c r="T54" s="2"/>
      <c r="U54" s="2"/>
      <c r="V54" s="2"/>
      <c r="W54" s="2"/>
      <c r="X54" s="2"/>
    </row>
    <row r="55" spans="1:24" ht="2.25" customHeight="1" x14ac:dyDescent="0.3">
      <c r="A55" s="308"/>
      <c r="B55" s="488"/>
      <c r="C55" s="466"/>
      <c r="D55" s="469"/>
      <c r="E55" s="312"/>
      <c r="F55" s="1"/>
      <c r="G55" s="1"/>
      <c r="H55" s="1"/>
      <c r="I55" s="1"/>
      <c r="J55" s="1"/>
      <c r="K55" s="1"/>
      <c r="L55" s="1"/>
      <c r="M55" s="94"/>
      <c r="N55" s="95"/>
      <c r="O55" s="38">
        <f t="shared" si="3"/>
        <v>0</v>
      </c>
      <c r="P55" s="2"/>
      <c r="Q55" s="2"/>
      <c r="R55" s="2"/>
      <c r="S55" s="2"/>
      <c r="T55" s="2"/>
      <c r="U55" s="2"/>
      <c r="V55" s="2"/>
      <c r="W55" s="2"/>
      <c r="X55" s="2"/>
    </row>
    <row r="56" spans="1:24" ht="16.149999999999999" customHeight="1" x14ac:dyDescent="0.45">
      <c r="A56" s="1"/>
      <c r="B56" s="493" t="s">
        <v>80</v>
      </c>
      <c r="C56" s="466"/>
      <c r="D56" s="469"/>
      <c r="E56" s="312"/>
      <c r="F56" s="1"/>
      <c r="G56" s="1"/>
      <c r="H56" s="1"/>
      <c r="I56" s="1"/>
      <c r="J56" s="1"/>
      <c r="K56" s="1"/>
      <c r="L56" s="1"/>
      <c r="M56" s="94"/>
      <c r="N56" s="96"/>
      <c r="O56" s="59">
        <f>SUM(O57:O57)</f>
        <v>2400000</v>
      </c>
      <c r="P56" s="2"/>
      <c r="Q56" s="2"/>
      <c r="R56" s="2"/>
      <c r="S56" s="2"/>
      <c r="T56" s="2"/>
      <c r="U56" s="2"/>
      <c r="V56" s="2"/>
      <c r="W56" s="2"/>
      <c r="X56" s="2"/>
    </row>
    <row r="57" spans="1:24" ht="16.149999999999999" customHeight="1" x14ac:dyDescent="0.3">
      <c r="A57" s="469"/>
      <c r="B57" s="314"/>
      <c r="C57" s="25" t="s">
        <v>23</v>
      </c>
      <c r="D57" s="98" t="s">
        <v>200</v>
      </c>
      <c r="E57" s="312">
        <v>48</v>
      </c>
      <c r="F57" s="1" t="s">
        <v>82</v>
      </c>
      <c r="G57" s="1" t="s">
        <v>26</v>
      </c>
      <c r="H57" s="1">
        <v>1</v>
      </c>
      <c r="I57" s="1" t="s">
        <v>27</v>
      </c>
      <c r="J57" s="1"/>
      <c r="K57" s="1"/>
      <c r="L57" s="1"/>
      <c r="M57" s="94" t="s">
        <v>82</v>
      </c>
      <c r="N57" s="99">
        <v>50000</v>
      </c>
      <c r="O57" s="38">
        <f>E57*H57*N57</f>
        <v>2400000</v>
      </c>
      <c r="P57" s="33"/>
      <c r="Q57" s="2"/>
      <c r="R57" s="2"/>
      <c r="S57" s="2"/>
      <c r="T57" s="2"/>
      <c r="U57" s="2"/>
      <c r="V57" s="2"/>
      <c r="W57" s="2"/>
      <c r="X57" s="2"/>
    </row>
    <row r="58" spans="1:24" ht="2.25" customHeight="1" x14ac:dyDescent="0.3">
      <c r="A58" s="469"/>
      <c r="B58" s="496"/>
      <c r="C58" s="513"/>
      <c r="D58" s="469"/>
      <c r="E58" s="1"/>
      <c r="F58" s="1"/>
      <c r="G58" s="292"/>
      <c r="H58" s="292"/>
      <c r="I58" s="1"/>
      <c r="J58" s="1"/>
      <c r="K58" s="292"/>
      <c r="L58" s="310"/>
      <c r="M58" s="94"/>
      <c r="N58" s="96"/>
      <c r="O58" s="38">
        <f>E58*H58*K58*N58</f>
        <v>0</v>
      </c>
      <c r="P58" s="33"/>
      <c r="Q58" s="2"/>
      <c r="R58" s="2"/>
      <c r="S58" s="2"/>
      <c r="T58" s="2"/>
      <c r="U58" s="2"/>
      <c r="V58" s="2"/>
      <c r="W58" s="2"/>
      <c r="X58" s="2"/>
    </row>
    <row r="59" spans="1:24" ht="16.149999999999999" customHeight="1" x14ac:dyDescent="0.45">
      <c r="A59" s="1"/>
      <c r="B59" s="291" t="s">
        <v>83</v>
      </c>
      <c r="C59" s="65"/>
      <c r="D59" s="100"/>
      <c r="E59" s="33"/>
      <c r="F59" s="65"/>
      <c r="G59" s="65"/>
      <c r="H59" s="65"/>
      <c r="I59" s="65"/>
      <c r="J59" s="65"/>
      <c r="K59" s="65"/>
      <c r="L59" s="65"/>
      <c r="M59" s="48"/>
      <c r="N59" s="95"/>
      <c r="O59" s="59">
        <f>SUM(O60:O61)</f>
        <v>14250000</v>
      </c>
      <c r="P59" s="2"/>
      <c r="Q59" s="2"/>
      <c r="R59" s="2"/>
      <c r="S59" s="2"/>
      <c r="T59" s="2"/>
      <c r="U59" s="2"/>
      <c r="V59" s="2"/>
      <c r="W59" s="2"/>
      <c r="X59" s="2"/>
    </row>
    <row r="60" spans="1:24" ht="16.149999999999999" customHeight="1" x14ac:dyDescent="0.3">
      <c r="A60" s="1"/>
      <c r="B60" s="33"/>
      <c r="C60" s="2" t="s">
        <v>84</v>
      </c>
      <c r="D60" s="100" t="s">
        <v>85</v>
      </c>
      <c r="E60" s="86">
        <v>2</v>
      </c>
      <c r="F60" s="101" t="s">
        <v>49</v>
      </c>
      <c r="G60" s="101" t="s">
        <v>26</v>
      </c>
      <c r="H60" s="102">
        <v>3</v>
      </c>
      <c r="I60" s="102" t="s">
        <v>86</v>
      </c>
      <c r="J60" s="103"/>
      <c r="K60" s="103"/>
      <c r="L60" s="103"/>
      <c r="M60" s="104" t="s">
        <v>87</v>
      </c>
      <c r="N60" s="96">
        <v>1500000</v>
      </c>
      <c r="O60" s="38">
        <f>E60*H60*N60</f>
        <v>9000000</v>
      </c>
      <c r="P60" s="2"/>
      <c r="Q60" s="2"/>
      <c r="R60" s="2"/>
      <c r="S60" s="2"/>
      <c r="T60" s="2"/>
      <c r="U60" s="2"/>
      <c r="V60" s="2"/>
      <c r="W60" s="2"/>
      <c r="X60" s="2"/>
    </row>
    <row r="61" spans="1:24" ht="16.149999999999999" customHeight="1" x14ac:dyDescent="0.3">
      <c r="A61" s="1"/>
      <c r="B61" s="105"/>
      <c r="C61" s="106" t="s">
        <v>88</v>
      </c>
      <c r="D61" s="107" t="s">
        <v>89</v>
      </c>
      <c r="E61" s="108">
        <v>1</v>
      </c>
      <c r="F61" s="109" t="s">
        <v>49</v>
      </c>
      <c r="G61" s="109" t="s">
        <v>26</v>
      </c>
      <c r="H61" s="108">
        <v>3</v>
      </c>
      <c r="I61" s="108" t="s">
        <v>86</v>
      </c>
      <c r="J61" s="110"/>
      <c r="K61" s="110"/>
      <c r="L61" s="110"/>
      <c r="M61" s="111" t="s">
        <v>87</v>
      </c>
      <c r="N61" s="112">
        <v>1750000</v>
      </c>
      <c r="O61" s="38">
        <f>E61*H61*N61</f>
        <v>5250000</v>
      </c>
      <c r="P61" s="2"/>
      <c r="Q61" s="2"/>
      <c r="R61" s="2"/>
      <c r="S61" s="2"/>
      <c r="T61" s="2"/>
      <c r="U61" s="2"/>
      <c r="V61" s="2"/>
      <c r="W61" s="2"/>
      <c r="X61" s="2"/>
    </row>
    <row r="62" spans="1:24" ht="16.5" customHeight="1" x14ac:dyDescent="0.3">
      <c r="A62" s="1"/>
      <c r="B62" s="504" t="s">
        <v>18</v>
      </c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6"/>
      <c r="O62" s="113">
        <f>O27+O15</f>
        <v>123225300</v>
      </c>
      <c r="P62" s="114">
        <f>119654000+3571428</f>
        <v>123225428</v>
      </c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367">
        <v>123225300</v>
      </c>
      <c r="P63" s="114">
        <f>P62-O62</f>
        <v>128</v>
      </c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405" t="s">
        <v>199</v>
      </c>
      <c r="L64" s="405"/>
      <c r="M64" s="405"/>
      <c r="N64" s="405"/>
      <c r="O64" s="366">
        <f>O63-O62</f>
        <v>0</v>
      </c>
      <c r="P64" s="2"/>
      <c r="Q64" s="2"/>
      <c r="R64" s="2"/>
      <c r="S64" s="2"/>
      <c r="T64" s="2"/>
      <c r="U64" s="2"/>
      <c r="V64" s="2"/>
      <c r="W64" s="2"/>
      <c r="X64" s="2"/>
    </row>
    <row r="65" spans="1:24" ht="2.2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405" t="s">
        <v>90</v>
      </c>
      <c r="L66" s="405"/>
      <c r="M66" s="405"/>
      <c r="N66" s="405"/>
      <c r="O66" s="6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405" t="s">
        <v>91</v>
      </c>
      <c r="L67" s="405"/>
      <c r="M67" s="405"/>
      <c r="N67" s="405"/>
      <c r="O67" s="6"/>
      <c r="P67" s="2"/>
      <c r="Q67" s="2"/>
      <c r="R67" s="2"/>
      <c r="S67" s="2"/>
      <c r="T67" s="2"/>
      <c r="U67" s="2"/>
      <c r="V67" s="2"/>
      <c r="W67" s="2"/>
      <c r="X67" s="2"/>
    </row>
    <row r="68" spans="1:24" ht="10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306"/>
      <c r="L68" s="306"/>
      <c r="M68" s="306"/>
      <c r="N68" s="306"/>
      <c r="O68" s="6"/>
      <c r="P68" s="2"/>
      <c r="Q68" s="2"/>
      <c r="R68" s="2"/>
      <c r="S68" s="2"/>
      <c r="T68" s="2"/>
      <c r="U68" s="2"/>
      <c r="V68" s="2"/>
      <c r="W68" s="2"/>
      <c r="X68" s="2"/>
    </row>
    <row r="69" spans="1:24" ht="12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306"/>
      <c r="L69" s="306"/>
      <c r="M69" s="306"/>
      <c r="N69" s="306"/>
      <c r="O69" s="6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307"/>
      <c r="L70" s="306"/>
      <c r="M70" s="306"/>
      <c r="N70" s="306"/>
      <c r="O70" s="6"/>
      <c r="P70" s="2"/>
      <c r="Q70" s="2"/>
      <c r="R70" s="2"/>
      <c r="S70" s="2"/>
      <c r="T70" s="2"/>
      <c r="U70" s="2"/>
      <c r="V70" s="2"/>
      <c r="W70" s="2"/>
      <c r="X70" s="2"/>
    </row>
    <row r="71" spans="1:24" ht="16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404" t="s">
        <v>92</v>
      </c>
      <c r="L71" s="404"/>
      <c r="M71" s="404"/>
      <c r="N71" s="404"/>
      <c r="O71" s="6"/>
      <c r="P71" s="2"/>
      <c r="Q71" s="2"/>
      <c r="R71" s="2"/>
      <c r="S71" s="2"/>
      <c r="T71" s="2"/>
      <c r="U71" s="2"/>
      <c r="V71" s="2"/>
      <c r="W71" s="2"/>
      <c r="X71" s="2"/>
    </row>
    <row r="72" spans="1:24" ht="16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405" t="s">
        <v>93</v>
      </c>
      <c r="L72" s="405"/>
      <c r="M72" s="405"/>
      <c r="N72" s="405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405" t="s">
        <v>94</v>
      </c>
      <c r="L73" s="405"/>
      <c r="M73" s="405"/>
      <c r="N73" s="405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6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6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</sheetData>
  <mergeCells count="39">
    <mergeCell ref="K71:N71"/>
    <mergeCell ref="K72:N72"/>
    <mergeCell ref="K73:N73"/>
    <mergeCell ref="A57:A58"/>
    <mergeCell ref="B58:D58"/>
    <mergeCell ref="B62:N62"/>
    <mergeCell ref="K64:N64"/>
    <mergeCell ref="K66:N66"/>
    <mergeCell ref="K67:N67"/>
    <mergeCell ref="B56:D56"/>
    <mergeCell ref="B36:D36"/>
    <mergeCell ref="A37:A40"/>
    <mergeCell ref="B37:B39"/>
    <mergeCell ref="B40:D40"/>
    <mergeCell ref="B41:D41"/>
    <mergeCell ref="A42:A48"/>
    <mergeCell ref="B42:B47"/>
    <mergeCell ref="C42:D42"/>
    <mergeCell ref="B48:D48"/>
    <mergeCell ref="B49:D49"/>
    <mergeCell ref="A50:A54"/>
    <mergeCell ref="B50:B54"/>
    <mergeCell ref="C50:D50"/>
    <mergeCell ref="B55:D55"/>
    <mergeCell ref="A17:A26"/>
    <mergeCell ref="B17:D17"/>
    <mergeCell ref="B28:D28"/>
    <mergeCell ref="A29:A35"/>
    <mergeCell ref="B29:B30"/>
    <mergeCell ref="B35:D35"/>
    <mergeCell ref="B2:O2"/>
    <mergeCell ref="B3:O3"/>
    <mergeCell ref="F10:I10"/>
    <mergeCell ref="A13:A14"/>
    <mergeCell ref="B13:D14"/>
    <mergeCell ref="E13:L14"/>
    <mergeCell ref="M13:M14"/>
    <mergeCell ref="N13:N14"/>
    <mergeCell ref="O13:O14"/>
  </mergeCells>
  <pageMargins left="0.70866141732283472" right="0.70866141732283472" top="0.35433070866141736" bottom="0.55118110236220474" header="0.31496062992125984" footer="0.31496062992125984"/>
  <pageSetup paperSize="5"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0"/>
  <sheetViews>
    <sheetView topLeftCell="A38" workbookViewId="0">
      <selection activeCell="D39" sqref="D39"/>
    </sheetView>
  </sheetViews>
  <sheetFormatPr defaultColWidth="14.42578125" defaultRowHeight="15" x14ac:dyDescent="0.25"/>
  <cols>
    <col min="1" max="2" width="3.28515625" style="4" customWidth="1"/>
    <col min="3" max="3" width="2.28515625" style="4" customWidth="1"/>
    <col min="4" max="4" width="49.28515625" style="4" customWidth="1"/>
    <col min="5" max="5" width="7.5703125" style="4" customWidth="1"/>
    <col min="6" max="6" width="6.42578125" style="4" customWidth="1"/>
    <col min="7" max="7" width="5" style="4" customWidth="1"/>
    <col min="8" max="8" width="6.28515625" style="4" customWidth="1"/>
    <col min="9" max="9" width="6.42578125" style="4" customWidth="1"/>
    <col min="10" max="10" width="4.7109375" style="4" customWidth="1"/>
    <col min="11" max="11" width="5.28515625" style="4" customWidth="1"/>
    <col min="12" max="12" width="6.42578125" style="4" customWidth="1"/>
    <col min="13" max="13" width="11.28515625" style="4" customWidth="1"/>
    <col min="14" max="14" width="13" style="4" customWidth="1"/>
    <col min="15" max="15" width="14.7109375" style="4" customWidth="1"/>
    <col min="16" max="16" width="12.7109375" style="4" customWidth="1"/>
    <col min="17" max="17" width="17" style="228" customWidth="1"/>
    <col min="18" max="18" width="14.42578125" style="4" customWidth="1"/>
    <col min="19" max="19" width="12.42578125" style="4" customWidth="1"/>
    <col min="20" max="24" width="9.28515625" style="4" customWidth="1"/>
    <col min="25" max="16384" width="14.42578125" style="4"/>
  </cols>
  <sheetData>
    <row r="1" spans="1:24" ht="16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196"/>
      <c r="R1" s="2"/>
      <c r="S1" s="2"/>
      <c r="T1" s="2"/>
      <c r="U1" s="2"/>
      <c r="V1" s="2"/>
      <c r="W1" s="2"/>
      <c r="X1" s="2"/>
    </row>
    <row r="2" spans="1:24" ht="16.5" customHeight="1" x14ac:dyDescent="0.3">
      <c r="A2" s="1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"/>
      <c r="Q2" s="196"/>
      <c r="R2" s="2"/>
      <c r="S2" s="2"/>
      <c r="T2" s="2"/>
      <c r="U2" s="2"/>
      <c r="V2" s="2"/>
      <c r="W2" s="2"/>
      <c r="X2" s="2"/>
    </row>
    <row r="3" spans="1:24" ht="16.5" customHeight="1" x14ac:dyDescent="0.3">
      <c r="A3" s="1"/>
      <c r="B3" s="465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2"/>
      <c r="Q3" s="196"/>
      <c r="R3" s="2"/>
      <c r="S3" s="2"/>
      <c r="T3" s="2"/>
      <c r="U3" s="2"/>
      <c r="V3" s="2"/>
      <c r="W3" s="2"/>
      <c r="X3" s="2"/>
    </row>
    <row r="4" spans="1:24" ht="16.5" customHeight="1" x14ac:dyDescent="0.3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196"/>
      <c r="R4" s="2"/>
      <c r="S4" s="2"/>
      <c r="T4" s="2"/>
      <c r="U4" s="2"/>
      <c r="V4" s="2"/>
      <c r="W4" s="2"/>
      <c r="X4" s="2"/>
    </row>
    <row r="5" spans="1:24" ht="16.5" customHeight="1" x14ac:dyDescent="0.3">
      <c r="A5" s="1"/>
      <c r="B5" s="2"/>
      <c r="C5" s="2"/>
      <c r="D5" s="6" t="s">
        <v>2</v>
      </c>
      <c r="E5" s="6" t="s">
        <v>3</v>
      </c>
      <c r="F5" s="6" t="s">
        <v>4</v>
      </c>
      <c r="G5" s="6"/>
      <c r="H5" s="6"/>
      <c r="I5" s="2"/>
      <c r="J5" s="2"/>
      <c r="K5" s="2"/>
      <c r="L5" s="2"/>
      <c r="M5" s="3"/>
      <c r="N5" s="2"/>
      <c r="O5" s="2"/>
      <c r="P5" s="2"/>
      <c r="Q5" s="196"/>
      <c r="R5" s="2"/>
      <c r="S5" s="2"/>
      <c r="T5" s="2"/>
      <c r="U5" s="2"/>
      <c r="V5" s="2"/>
      <c r="W5" s="2"/>
      <c r="X5" s="2"/>
    </row>
    <row r="6" spans="1:24" ht="16.5" customHeight="1" x14ac:dyDescent="0.3">
      <c r="A6" s="1"/>
      <c r="B6" s="2"/>
      <c r="C6" s="2"/>
      <c r="D6" s="6" t="s">
        <v>5</v>
      </c>
      <c r="E6" s="6" t="s">
        <v>3</v>
      </c>
      <c r="F6" s="6" t="s">
        <v>104</v>
      </c>
      <c r="G6" s="6"/>
      <c r="H6" s="6"/>
      <c r="I6" s="2"/>
      <c r="J6" s="2"/>
      <c r="K6" s="2"/>
      <c r="L6" s="2"/>
      <c r="M6" s="3"/>
      <c r="N6" s="2"/>
      <c r="O6" s="2"/>
      <c r="P6" s="2"/>
      <c r="Q6" s="196"/>
      <c r="R6" s="2"/>
      <c r="S6" s="2"/>
      <c r="T6" s="2"/>
      <c r="U6" s="2"/>
      <c r="V6" s="2"/>
      <c r="W6" s="2"/>
      <c r="X6" s="2"/>
    </row>
    <row r="7" spans="1:24" ht="16.5" customHeight="1" x14ac:dyDescent="0.3">
      <c r="A7" s="1"/>
      <c r="B7" s="2"/>
      <c r="C7" s="2"/>
      <c r="D7" s="6" t="s">
        <v>7</v>
      </c>
      <c r="E7" s="6" t="s">
        <v>3</v>
      </c>
      <c r="F7" s="6" t="s">
        <v>8</v>
      </c>
      <c r="G7" s="6"/>
      <c r="H7" s="6"/>
      <c r="I7" s="2"/>
      <c r="J7" s="2"/>
      <c r="K7" s="2"/>
      <c r="L7" s="2"/>
      <c r="M7" s="3"/>
      <c r="N7" s="2"/>
      <c r="O7" s="2"/>
      <c r="P7" s="2"/>
      <c r="Q7" s="196"/>
      <c r="R7" s="2"/>
      <c r="S7" s="2"/>
      <c r="T7" s="2"/>
      <c r="U7" s="2"/>
      <c r="V7" s="2"/>
      <c r="W7" s="2"/>
      <c r="X7" s="2"/>
    </row>
    <row r="8" spans="1:24" ht="16.5" customHeight="1" x14ac:dyDescent="0.3">
      <c r="A8" s="1"/>
      <c r="B8" s="2"/>
      <c r="C8" s="2"/>
      <c r="D8" s="6" t="s">
        <v>9</v>
      </c>
      <c r="E8" s="6" t="s">
        <v>3</v>
      </c>
      <c r="F8" s="6" t="s">
        <v>10</v>
      </c>
      <c r="G8" s="6"/>
      <c r="H8" s="6"/>
      <c r="I8" s="2"/>
      <c r="J8" s="2"/>
      <c r="K8" s="2"/>
      <c r="L8" s="2"/>
      <c r="M8" s="3"/>
      <c r="N8" s="2"/>
      <c r="O8" s="2"/>
      <c r="P8" s="2"/>
      <c r="Q8" s="196"/>
      <c r="R8" s="2"/>
      <c r="S8" s="2"/>
      <c r="T8" s="2"/>
      <c r="U8" s="2"/>
      <c r="V8" s="2"/>
      <c r="W8" s="2"/>
      <c r="X8" s="2"/>
    </row>
    <row r="9" spans="1:24" ht="16.5" customHeight="1" x14ac:dyDescent="0.3">
      <c r="A9" s="1"/>
      <c r="B9" s="2"/>
      <c r="C9" s="2"/>
      <c r="D9" s="6"/>
      <c r="E9" s="6"/>
      <c r="F9" s="6" t="s">
        <v>11</v>
      </c>
      <c r="G9" s="6"/>
      <c r="H9" s="6"/>
      <c r="I9" s="2"/>
      <c r="J9" s="2"/>
      <c r="K9" s="2"/>
      <c r="L9" s="2"/>
      <c r="M9" s="3"/>
      <c r="N9" s="2"/>
      <c r="O9" s="2"/>
      <c r="P9" s="2"/>
      <c r="Q9" s="196"/>
      <c r="R9" s="2"/>
      <c r="S9" s="2"/>
      <c r="T9" s="2"/>
      <c r="U9" s="2"/>
      <c r="V9" s="2"/>
      <c r="W9" s="2"/>
      <c r="X9" s="2"/>
    </row>
    <row r="10" spans="1:24" ht="16.5" customHeight="1" x14ac:dyDescent="0.3">
      <c r="A10" s="1"/>
      <c r="B10" s="2"/>
      <c r="C10" s="2"/>
      <c r="D10" s="7" t="s">
        <v>12</v>
      </c>
      <c r="E10" s="6" t="s">
        <v>3</v>
      </c>
      <c r="F10" s="467">
        <f>O60</f>
        <v>123226200</v>
      </c>
      <c r="G10" s="467"/>
      <c r="H10" s="467"/>
      <c r="I10" s="467"/>
      <c r="J10" s="2"/>
      <c r="K10" s="2"/>
      <c r="L10" s="2"/>
      <c r="M10" s="3"/>
      <c r="N10" s="2"/>
      <c r="O10" s="2"/>
      <c r="P10" s="2"/>
      <c r="Q10" s="196"/>
      <c r="R10" s="2"/>
      <c r="S10" s="2"/>
      <c r="T10" s="2"/>
      <c r="U10" s="2"/>
      <c r="V10" s="2"/>
      <c r="W10" s="2"/>
      <c r="X10" s="2"/>
    </row>
    <row r="11" spans="1:24" ht="16.5" customHeight="1" x14ac:dyDescent="0.3">
      <c r="A11" s="1"/>
      <c r="B11" s="2"/>
      <c r="C11" s="2"/>
      <c r="D11" s="6" t="s">
        <v>13</v>
      </c>
      <c r="E11" s="6" t="s">
        <v>3</v>
      </c>
      <c r="F11" s="8">
        <v>2021</v>
      </c>
      <c r="G11" s="6"/>
      <c r="H11" s="6"/>
      <c r="I11" s="2"/>
      <c r="J11" s="2"/>
      <c r="K11" s="2"/>
      <c r="L11" s="2"/>
      <c r="M11" s="3"/>
      <c r="N11" s="2"/>
      <c r="O11" s="2"/>
      <c r="P11" s="2"/>
      <c r="Q11" s="196"/>
      <c r="R11" s="2"/>
      <c r="S11" s="2"/>
      <c r="T11" s="2"/>
      <c r="U11" s="2"/>
      <c r="V11" s="2"/>
      <c r="W11" s="2"/>
      <c r="X11" s="2"/>
    </row>
    <row r="12" spans="1:24" ht="16.5" x14ac:dyDescent="0.3">
      <c r="A12" s="1"/>
      <c r="B12" s="2"/>
      <c r="C12" s="2"/>
      <c r="D12" s="6"/>
      <c r="E12" s="6"/>
      <c r="F12" s="8"/>
      <c r="G12" s="6"/>
      <c r="H12" s="6"/>
      <c r="I12" s="2"/>
      <c r="J12" s="2"/>
      <c r="K12" s="2"/>
      <c r="L12" s="2"/>
      <c r="M12" s="3"/>
      <c r="N12" s="2"/>
      <c r="O12" s="2"/>
      <c r="P12" s="2"/>
      <c r="Q12" s="196"/>
      <c r="R12" s="2"/>
      <c r="S12" s="2"/>
      <c r="T12" s="2"/>
      <c r="U12" s="2"/>
      <c r="V12" s="2"/>
      <c r="W12" s="2"/>
      <c r="X12" s="2"/>
    </row>
    <row r="13" spans="1:24" ht="16.5" customHeight="1" x14ac:dyDescent="0.3">
      <c r="A13" s="468"/>
      <c r="B13" s="470" t="s">
        <v>14</v>
      </c>
      <c r="C13" s="471"/>
      <c r="D13" s="472"/>
      <c r="E13" s="470" t="s">
        <v>15</v>
      </c>
      <c r="F13" s="476"/>
      <c r="G13" s="476"/>
      <c r="H13" s="476"/>
      <c r="I13" s="476"/>
      <c r="J13" s="476"/>
      <c r="K13" s="476"/>
      <c r="L13" s="476"/>
      <c r="M13" s="479" t="s">
        <v>16</v>
      </c>
      <c r="N13" s="480" t="s">
        <v>17</v>
      </c>
      <c r="O13" s="480" t="s">
        <v>18</v>
      </c>
      <c r="P13" s="9"/>
      <c r="Q13" s="196"/>
      <c r="R13" s="2"/>
      <c r="S13" s="2"/>
      <c r="T13" s="2"/>
      <c r="U13" s="2"/>
      <c r="V13" s="2"/>
      <c r="W13" s="2"/>
      <c r="X13" s="2"/>
    </row>
    <row r="14" spans="1:24" ht="13.5" customHeight="1" x14ac:dyDescent="0.3">
      <c r="A14" s="469"/>
      <c r="B14" s="473"/>
      <c r="C14" s="474"/>
      <c r="D14" s="475"/>
      <c r="E14" s="477"/>
      <c r="F14" s="478"/>
      <c r="G14" s="478"/>
      <c r="H14" s="478"/>
      <c r="I14" s="478"/>
      <c r="J14" s="478"/>
      <c r="K14" s="478"/>
      <c r="L14" s="478"/>
      <c r="M14" s="478"/>
      <c r="N14" s="481"/>
      <c r="O14" s="481"/>
      <c r="P14" s="10"/>
      <c r="Q14" s="226"/>
      <c r="R14" s="3"/>
      <c r="S14" s="3"/>
      <c r="T14" s="3"/>
      <c r="U14" s="3"/>
      <c r="V14" s="3"/>
      <c r="W14" s="3"/>
      <c r="X14" s="3"/>
    </row>
    <row r="15" spans="1:24" ht="16.5" customHeight="1" x14ac:dyDescent="0.3">
      <c r="A15" s="12"/>
      <c r="B15" s="209" t="s">
        <v>19</v>
      </c>
      <c r="C15" s="210" t="s">
        <v>20</v>
      </c>
      <c r="D15" s="211"/>
      <c r="E15" s="85"/>
      <c r="F15" s="86"/>
      <c r="G15" s="86"/>
      <c r="H15" s="86"/>
      <c r="I15" s="86"/>
      <c r="J15" s="86"/>
      <c r="K15" s="86"/>
      <c r="L15" s="86"/>
      <c r="M15" s="212"/>
      <c r="N15" s="213"/>
      <c r="O15" s="214">
        <f>SUM(O18:O26)</f>
        <v>3572200</v>
      </c>
      <c r="P15" s="20">
        <v>3571428</v>
      </c>
      <c r="Q15" s="226">
        <f>O15*7</f>
        <v>25005400</v>
      </c>
      <c r="R15" s="11"/>
      <c r="S15" s="11"/>
      <c r="T15" s="11"/>
      <c r="U15" s="11"/>
      <c r="V15" s="11"/>
      <c r="W15" s="11"/>
      <c r="X15" s="11"/>
    </row>
    <row r="16" spans="1:24" ht="16.5" customHeight="1" x14ac:dyDescent="0.3">
      <c r="A16" s="1"/>
      <c r="B16" s="215" t="s">
        <v>21</v>
      </c>
      <c r="C16" s="216"/>
      <c r="D16" s="217"/>
      <c r="E16" s="73"/>
      <c r="F16" s="74"/>
      <c r="G16" s="216"/>
      <c r="H16" s="74"/>
      <c r="I16" s="74"/>
      <c r="J16" s="216"/>
      <c r="K16" s="216"/>
      <c r="L16" s="216"/>
      <c r="M16" s="218"/>
      <c r="N16" s="219"/>
      <c r="O16" s="214"/>
      <c r="P16" s="28">
        <f>P15-O15</f>
        <v>-772</v>
      </c>
      <c r="Q16" s="196">
        <f>P15*7</f>
        <v>24999996</v>
      </c>
      <c r="R16" s="2"/>
      <c r="S16" s="2"/>
      <c r="T16" s="2"/>
      <c r="U16" s="2"/>
      <c r="V16" s="2"/>
      <c r="W16" s="2"/>
      <c r="X16" s="2"/>
    </row>
    <row r="17" spans="1:24" ht="16.5" x14ac:dyDescent="0.3">
      <c r="A17" s="468"/>
      <c r="B17" s="482" t="s">
        <v>22</v>
      </c>
      <c r="C17" s="483"/>
      <c r="D17" s="484"/>
      <c r="E17" s="73"/>
      <c r="F17" s="74"/>
      <c r="G17" s="216"/>
      <c r="H17" s="74"/>
      <c r="I17" s="74"/>
      <c r="J17" s="216"/>
      <c r="K17" s="216"/>
      <c r="L17" s="216"/>
      <c r="M17" s="218"/>
      <c r="N17" s="220"/>
      <c r="O17" s="214"/>
      <c r="P17" s="31"/>
      <c r="Q17" s="196">
        <f>Q16-Q15</f>
        <v>-5404</v>
      </c>
      <c r="R17" s="2"/>
      <c r="S17" s="2"/>
      <c r="T17" s="2"/>
      <c r="U17" s="2"/>
      <c r="V17" s="2"/>
      <c r="W17" s="2"/>
      <c r="X17" s="2"/>
    </row>
    <row r="18" spans="1:24" ht="16.5" customHeight="1" x14ac:dyDescent="0.3">
      <c r="A18" s="469"/>
      <c r="B18" s="221"/>
      <c r="C18" s="34" t="s">
        <v>23</v>
      </c>
      <c r="D18" s="35" t="s">
        <v>24</v>
      </c>
      <c r="E18" s="24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31"/>
      <c r="Q18" s="196"/>
      <c r="R18" s="2"/>
      <c r="S18" s="2"/>
      <c r="T18" s="2"/>
      <c r="U18" s="2"/>
      <c r="V18" s="2"/>
      <c r="W18" s="2"/>
      <c r="X18" s="2"/>
    </row>
    <row r="19" spans="1:24" ht="16.5" customHeight="1" x14ac:dyDescent="0.3">
      <c r="A19" s="469"/>
      <c r="B19" s="221"/>
      <c r="C19" s="34" t="s">
        <v>23</v>
      </c>
      <c r="D19" s="35" t="s">
        <v>29</v>
      </c>
      <c r="E19" s="24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31"/>
      <c r="Q19" s="196">
        <f>3571300*6</f>
        <v>21427800</v>
      </c>
      <c r="R19" s="2"/>
      <c r="S19" s="2"/>
      <c r="T19" s="2"/>
      <c r="U19" s="2"/>
      <c r="V19" s="2"/>
      <c r="W19" s="2"/>
      <c r="X19" s="2"/>
    </row>
    <row r="20" spans="1:24" ht="16.5" customHeight="1" x14ac:dyDescent="0.3">
      <c r="A20" s="469"/>
      <c r="B20" s="221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31"/>
      <c r="Q20" s="196">
        <f>Q19+O15</f>
        <v>25000000</v>
      </c>
      <c r="R20" s="2"/>
      <c r="S20" s="2"/>
      <c r="T20" s="2"/>
      <c r="U20" s="2"/>
      <c r="V20" s="2"/>
      <c r="W20" s="2"/>
      <c r="X20" s="2"/>
    </row>
    <row r="21" spans="1:24" ht="16.5" customHeight="1" x14ac:dyDescent="0.3">
      <c r="A21" s="469"/>
      <c r="B21" s="221"/>
      <c r="C21" s="40" t="s">
        <v>23</v>
      </c>
      <c r="D21" s="35" t="s">
        <v>34</v>
      </c>
      <c r="E21" s="305">
        <f>109+20+3</f>
        <v>132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39600</v>
      </c>
      <c r="P21" s="31"/>
      <c r="Q21" s="196"/>
      <c r="R21" s="2"/>
      <c r="S21" s="2"/>
      <c r="T21" s="2"/>
      <c r="U21" s="2"/>
      <c r="V21" s="2"/>
      <c r="W21" s="2"/>
      <c r="X21" s="2"/>
    </row>
    <row r="22" spans="1:24" ht="16.5" x14ac:dyDescent="0.3">
      <c r="A22" s="469"/>
      <c r="B22" s="221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31"/>
      <c r="Q22" s="196"/>
      <c r="R22" s="2"/>
      <c r="S22" s="2"/>
      <c r="T22" s="2"/>
      <c r="U22" s="2"/>
      <c r="V22" s="2"/>
      <c r="W22" s="2"/>
      <c r="X22" s="2"/>
    </row>
    <row r="23" spans="1:24" ht="16.5" x14ac:dyDescent="0.3">
      <c r="A23" s="469"/>
      <c r="B23" s="221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31"/>
      <c r="Q23" s="196"/>
      <c r="R23" s="2"/>
      <c r="S23" s="2"/>
      <c r="T23" s="2"/>
      <c r="U23" s="2"/>
      <c r="V23" s="2"/>
      <c r="W23" s="2"/>
      <c r="X23" s="2"/>
    </row>
    <row r="24" spans="1:24" ht="16.5" x14ac:dyDescent="0.3">
      <c r="A24" s="469"/>
      <c r="B24" s="221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31"/>
      <c r="Q24" s="196"/>
      <c r="R24" s="2"/>
      <c r="S24" s="2"/>
      <c r="T24" s="2"/>
      <c r="U24" s="2"/>
      <c r="V24" s="2"/>
      <c r="W24" s="2"/>
      <c r="X24" s="2"/>
    </row>
    <row r="25" spans="1:24" ht="16.5" x14ac:dyDescent="0.3">
      <c r="A25" s="469"/>
      <c r="B25" s="221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31"/>
      <c r="Q25" s="196"/>
      <c r="R25" s="2"/>
      <c r="S25" s="2"/>
      <c r="T25" s="2"/>
      <c r="U25" s="2"/>
      <c r="V25" s="2"/>
      <c r="W25" s="2"/>
      <c r="X25" s="2"/>
    </row>
    <row r="26" spans="1:24" ht="33" x14ac:dyDescent="0.3">
      <c r="A26" s="469"/>
      <c r="B26" s="221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31"/>
      <c r="Q26" s="196" t="s">
        <v>103</v>
      </c>
      <c r="R26" s="2"/>
      <c r="S26" s="2"/>
      <c r="T26" s="2"/>
      <c r="U26" s="2"/>
      <c r="V26" s="2"/>
      <c r="W26" s="2"/>
      <c r="X26" s="2"/>
    </row>
    <row r="27" spans="1:24" ht="16.5" customHeight="1" x14ac:dyDescent="0.3">
      <c r="A27" s="12"/>
      <c r="B27" s="13" t="s">
        <v>45</v>
      </c>
      <c r="C27" s="45" t="s">
        <v>46</v>
      </c>
      <c r="D27" s="46"/>
      <c r="E27" s="47"/>
      <c r="F27" s="1"/>
      <c r="G27" s="1"/>
      <c r="H27" s="1"/>
      <c r="I27" s="1"/>
      <c r="J27" s="1"/>
      <c r="K27" s="1"/>
      <c r="L27" s="1"/>
      <c r="M27" s="48"/>
      <c r="N27" s="49"/>
      <c r="O27" s="19">
        <f>O28+O38+O44+O52+O58</f>
        <v>119654000</v>
      </c>
      <c r="P27" s="50">
        <v>119654000</v>
      </c>
      <c r="Q27" s="196"/>
      <c r="R27" s="2"/>
      <c r="S27" s="51"/>
      <c r="T27" s="2"/>
      <c r="U27" s="2"/>
      <c r="V27" s="2"/>
      <c r="W27" s="2"/>
      <c r="X27" s="2"/>
    </row>
    <row r="28" spans="1:24" ht="16.5" customHeight="1" x14ac:dyDescent="0.3">
      <c r="A28" s="1"/>
      <c r="B28" s="485" t="s">
        <v>47</v>
      </c>
      <c r="C28" s="486"/>
      <c r="D28" s="487"/>
      <c r="E28" s="25"/>
      <c r="F28" s="25"/>
      <c r="G28" s="25"/>
      <c r="H28" s="25"/>
      <c r="I28" s="25"/>
      <c r="J28" s="25"/>
      <c r="K28" s="25"/>
      <c r="L28" s="25"/>
      <c r="M28" s="52"/>
      <c r="N28" s="38"/>
      <c r="O28" s="53">
        <f>SUM(O29:O36)</f>
        <v>68100000</v>
      </c>
      <c r="P28" s="54">
        <f>P27-O27</f>
        <v>0</v>
      </c>
      <c r="Q28" s="196">
        <f>P28/300</f>
        <v>0</v>
      </c>
      <c r="R28" s="2"/>
      <c r="S28" s="51"/>
      <c r="T28" s="2"/>
      <c r="U28" s="2"/>
      <c r="V28" s="2"/>
      <c r="W28" s="2"/>
      <c r="X28" s="2"/>
    </row>
    <row r="29" spans="1:24" ht="16.5" customHeight="1" x14ac:dyDescent="0.3">
      <c r="A29" s="468"/>
      <c r="B29" s="488"/>
      <c r="C29" s="25" t="s">
        <v>23</v>
      </c>
      <c r="D29" s="35" t="s">
        <v>99</v>
      </c>
      <c r="E29" s="24">
        <v>40</v>
      </c>
      <c r="F29" s="25" t="s">
        <v>49</v>
      </c>
      <c r="G29" s="25" t="s">
        <v>26</v>
      </c>
      <c r="H29" s="25">
        <v>2</v>
      </c>
      <c r="I29" s="25" t="s">
        <v>50</v>
      </c>
      <c r="J29" s="25" t="s">
        <v>26</v>
      </c>
      <c r="K29" s="25">
        <v>1</v>
      </c>
      <c r="L29" s="25" t="s">
        <v>27</v>
      </c>
      <c r="M29" s="36" t="s">
        <v>51</v>
      </c>
      <c r="N29" s="56">
        <v>500000</v>
      </c>
      <c r="O29" s="38">
        <f t="shared" ref="O29:O37" si="1">E29*H29*K29*N29</f>
        <v>40000000</v>
      </c>
      <c r="P29" s="31">
        <f>E29*H29</f>
        <v>80</v>
      </c>
      <c r="Q29" s="196">
        <f>SUM(P29:P31)</f>
        <v>104</v>
      </c>
      <c r="R29" s="2"/>
      <c r="S29" s="51"/>
      <c r="T29" s="2"/>
      <c r="U29" s="2"/>
      <c r="V29" s="2"/>
      <c r="W29" s="2"/>
      <c r="X29" s="2"/>
    </row>
    <row r="30" spans="1:24" ht="16.5" customHeight="1" x14ac:dyDescent="0.3">
      <c r="A30" s="468"/>
      <c r="B30" s="488"/>
      <c r="C30" s="25" t="s">
        <v>23</v>
      </c>
      <c r="D30" s="35" t="s">
        <v>100</v>
      </c>
      <c r="E30" s="24">
        <v>4</v>
      </c>
      <c r="F30" s="25" t="s">
        <v>49</v>
      </c>
      <c r="G30" s="25" t="s">
        <v>26</v>
      </c>
      <c r="H30" s="25">
        <v>3</v>
      </c>
      <c r="I30" s="25" t="s">
        <v>50</v>
      </c>
      <c r="J30" s="25" t="s">
        <v>26</v>
      </c>
      <c r="K30" s="25">
        <v>1</v>
      </c>
      <c r="L30" s="25" t="s">
        <v>27</v>
      </c>
      <c r="M30" s="36" t="s">
        <v>51</v>
      </c>
      <c r="N30" s="56">
        <v>500000</v>
      </c>
      <c r="O30" s="38">
        <f t="shared" si="1"/>
        <v>6000000</v>
      </c>
      <c r="P30" s="31">
        <f t="shared" ref="P30:P31" si="2">E30*H30</f>
        <v>12</v>
      </c>
      <c r="Q30" s="196"/>
      <c r="R30" s="2"/>
      <c r="S30" s="51"/>
      <c r="T30" s="2"/>
      <c r="U30" s="2"/>
      <c r="V30" s="2"/>
      <c r="W30" s="2"/>
      <c r="X30" s="2"/>
    </row>
    <row r="31" spans="1:24" ht="16.5" customHeight="1" x14ac:dyDescent="0.3">
      <c r="A31" s="468"/>
      <c r="B31" s="488"/>
      <c r="C31" s="25" t="s">
        <v>23</v>
      </c>
      <c r="D31" s="35" t="s">
        <v>101</v>
      </c>
      <c r="E31" s="24">
        <v>4</v>
      </c>
      <c r="F31" s="25" t="s">
        <v>49</v>
      </c>
      <c r="G31" s="25" t="s">
        <v>26</v>
      </c>
      <c r="H31" s="25">
        <v>3</v>
      </c>
      <c r="I31" s="25" t="s">
        <v>50</v>
      </c>
      <c r="J31" s="25" t="s">
        <v>26</v>
      </c>
      <c r="K31" s="25">
        <v>1</v>
      </c>
      <c r="L31" s="25" t="s">
        <v>27</v>
      </c>
      <c r="M31" s="36" t="s">
        <v>51</v>
      </c>
      <c r="N31" s="56">
        <v>500000</v>
      </c>
      <c r="O31" s="38">
        <f t="shared" si="1"/>
        <v>6000000</v>
      </c>
      <c r="P31" s="31">
        <f t="shared" si="2"/>
        <v>12</v>
      </c>
      <c r="Q31" s="196">
        <f>P28*3</f>
        <v>0</v>
      </c>
      <c r="R31" s="2"/>
      <c r="S31" s="51"/>
      <c r="T31" s="2"/>
      <c r="U31" s="2"/>
      <c r="V31" s="2"/>
      <c r="W31" s="2"/>
      <c r="X31" s="2"/>
    </row>
    <row r="32" spans="1:24" ht="16.5" customHeight="1" x14ac:dyDescent="0.3">
      <c r="A32" s="469"/>
      <c r="B32" s="489"/>
      <c r="C32" s="25" t="s">
        <v>23</v>
      </c>
      <c r="D32" s="35" t="s">
        <v>52</v>
      </c>
      <c r="E32" s="24">
        <v>40</v>
      </c>
      <c r="F32" s="25" t="s">
        <v>49</v>
      </c>
      <c r="G32" s="25" t="s">
        <v>26</v>
      </c>
      <c r="H32" s="25">
        <v>3</v>
      </c>
      <c r="I32" s="25" t="s">
        <v>50</v>
      </c>
      <c r="J32" s="25" t="s">
        <v>26</v>
      </c>
      <c r="K32" s="25">
        <v>1</v>
      </c>
      <c r="L32" s="25" t="s">
        <v>27</v>
      </c>
      <c r="M32" s="36" t="s">
        <v>53</v>
      </c>
      <c r="N32" s="56">
        <v>100000</v>
      </c>
      <c r="O32" s="38">
        <f t="shared" si="1"/>
        <v>12000000</v>
      </c>
      <c r="P32" s="31"/>
      <c r="Q32" s="196"/>
      <c r="R32" s="2"/>
      <c r="S32" s="2"/>
      <c r="T32" s="2"/>
      <c r="U32" s="2"/>
      <c r="V32" s="2"/>
      <c r="W32" s="2"/>
      <c r="X32" s="2"/>
    </row>
    <row r="33" spans="1:24" ht="16.5" customHeight="1" x14ac:dyDescent="0.3">
      <c r="A33" s="469"/>
      <c r="B33" s="33"/>
      <c r="C33" s="25" t="s">
        <v>23</v>
      </c>
      <c r="D33" s="35" t="s">
        <v>54</v>
      </c>
      <c r="E33" s="24">
        <v>4</v>
      </c>
      <c r="F33" s="25" t="s">
        <v>49</v>
      </c>
      <c r="G33" s="25" t="s">
        <v>26</v>
      </c>
      <c r="H33" s="25">
        <v>3</v>
      </c>
      <c r="I33" s="25" t="s">
        <v>50</v>
      </c>
      <c r="J33" s="25" t="s">
        <v>26</v>
      </c>
      <c r="K33" s="25">
        <v>1</v>
      </c>
      <c r="L33" s="25" t="s">
        <v>27</v>
      </c>
      <c r="M33" s="36" t="s">
        <v>53</v>
      </c>
      <c r="N33" s="56">
        <v>100000</v>
      </c>
      <c r="O33" s="38">
        <f t="shared" si="1"/>
        <v>1200000</v>
      </c>
      <c r="P33" s="31">
        <f>E33*H33</f>
        <v>12</v>
      </c>
      <c r="Q33" s="196">
        <f>SUM(P33:P35)</f>
        <v>23</v>
      </c>
      <c r="R33" s="2"/>
      <c r="S33" s="2"/>
      <c r="T33" s="2"/>
      <c r="U33" s="2"/>
      <c r="V33" s="2"/>
      <c r="W33" s="2"/>
      <c r="X33" s="2"/>
    </row>
    <row r="34" spans="1:24" ht="16.5" customHeight="1" x14ac:dyDescent="0.3">
      <c r="A34" s="469"/>
      <c r="B34" s="33"/>
      <c r="C34" s="25" t="s">
        <v>23</v>
      </c>
      <c r="D34" s="35" t="s">
        <v>55</v>
      </c>
      <c r="E34" s="24">
        <v>4</v>
      </c>
      <c r="F34" s="25" t="s">
        <v>49</v>
      </c>
      <c r="G34" s="25" t="s">
        <v>26</v>
      </c>
      <c r="H34" s="25">
        <v>2</v>
      </c>
      <c r="I34" s="25" t="s">
        <v>50</v>
      </c>
      <c r="J34" s="25" t="s">
        <v>26</v>
      </c>
      <c r="K34" s="25">
        <v>1</v>
      </c>
      <c r="L34" s="25" t="s">
        <v>27</v>
      </c>
      <c r="M34" s="36" t="s">
        <v>53</v>
      </c>
      <c r="N34" s="56">
        <v>100000</v>
      </c>
      <c r="O34" s="38">
        <f t="shared" si="1"/>
        <v>800000</v>
      </c>
      <c r="P34" s="31">
        <f t="shared" ref="P34:P35" si="3">E34*H34</f>
        <v>8</v>
      </c>
      <c r="Q34" s="196"/>
      <c r="R34" s="2"/>
      <c r="S34" s="2"/>
      <c r="T34" s="2"/>
      <c r="U34" s="2"/>
      <c r="V34" s="2"/>
      <c r="W34" s="2"/>
      <c r="X34" s="2"/>
    </row>
    <row r="35" spans="1:24" ht="16.5" customHeight="1" x14ac:dyDescent="0.3">
      <c r="A35" s="469"/>
      <c r="B35" s="33"/>
      <c r="C35" s="25" t="s">
        <v>23</v>
      </c>
      <c r="D35" s="35" t="s">
        <v>56</v>
      </c>
      <c r="E35" s="24">
        <v>3</v>
      </c>
      <c r="F35" s="25" t="s">
        <v>49</v>
      </c>
      <c r="G35" s="25" t="s">
        <v>26</v>
      </c>
      <c r="H35" s="25">
        <v>1</v>
      </c>
      <c r="I35" s="25" t="s">
        <v>50</v>
      </c>
      <c r="J35" s="25" t="s">
        <v>26</v>
      </c>
      <c r="K35" s="25">
        <v>1</v>
      </c>
      <c r="L35" s="25" t="s">
        <v>27</v>
      </c>
      <c r="M35" s="36" t="s">
        <v>53</v>
      </c>
      <c r="N35" s="56">
        <v>100000</v>
      </c>
      <c r="O35" s="38">
        <f t="shared" si="1"/>
        <v>300000</v>
      </c>
      <c r="P35" s="31">
        <f t="shared" si="3"/>
        <v>3</v>
      </c>
      <c r="Q35" s="196"/>
      <c r="R35" s="2"/>
      <c r="S35" s="2"/>
      <c r="T35" s="2"/>
      <c r="U35" s="2"/>
      <c r="V35" s="2"/>
      <c r="W35" s="2"/>
      <c r="X35" s="2"/>
    </row>
    <row r="36" spans="1:24" ht="16.5" x14ac:dyDescent="0.3">
      <c r="A36" s="469"/>
      <c r="B36" s="16"/>
      <c r="C36" s="61" t="s">
        <v>23</v>
      </c>
      <c r="D36" s="35" t="s">
        <v>102</v>
      </c>
      <c r="E36" s="24">
        <v>12</v>
      </c>
      <c r="F36" s="61" t="s">
        <v>49</v>
      </c>
      <c r="G36" s="61" t="s">
        <v>26</v>
      </c>
      <c r="H36" s="61">
        <v>1</v>
      </c>
      <c r="I36" s="61" t="s">
        <v>50</v>
      </c>
      <c r="J36" s="61" t="s">
        <v>26</v>
      </c>
      <c r="K36" s="61">
        <v>1</v>
      </c>
      <c r="L36" s="61" t="s">
        <v>27</v>
      </c>
      <c r="M36" s="36" t="s">
        <v>53</v>
      </c>
      <c r="N36" s="57">
        <v>150000</v>
      </c>
      <c r="O36" s="43">
        <f t="shared" si="1"/>
        <v>1800000</v>
      </c>
      <c r="P36" s="31"/>
      <c r="Q36" s="196"/>
      <c r="R36" s="2"/>
      <c r="S36" s="2"/>
      <c r="T36" s="2"/>
      <c r="U36" s="2"/>
      <c r="V36" s="2"/>
      <c r="W36" s="2"/>
      <c r="X36" s="2"/>
    </row>
    <row r="37" spans="1:24" ht="4.5" customHeight="1" x14ac:dyDescent="0.3">
      <c r="A37" s="469"/>
      <c r="B37" s="490"/>
      <c r="C37" s="491"/>
      <c r="D37" s="492"/>
      <c r="E37" s="67"/>
      <c r="F37" s="66"/>
      <c r="G37" s="66"/>
      <c r="H37" s="66"/>
      <c r="I37" s="66"/>
      <c r="J37" s="66"/>
      <c r="K37" s="66"/>
      <c r="L37" s="66"/>
      <c r="M37" s="68"/>
      <c r="N37" s="225"/>
      <c r="O37" s="69">
        <f t="shared" si="1"/>
        <v>0</v>
      </c>
      <c r="P37" s="58"/>
      <c r="Q37" s="196"/>
      <c r="R37" s="2"/>
      <c r="S37" s="2"/>
      <c r="T37" s="2"/>
      <c r="U37" s="2"/>
      <c r="V37" s="2"/>
      <c r="W37" s="2"/>
      <c r="X37" s="2"/>
    </row>
    <row r="38" spans="1:24" ht="16.5" customHeight="1" x14ac:dyDescent="0.45">
      <c r="A38" s="3"/>
      <c r="B38" s="494" t="s">
        <v>58</v>
      </c>
      <c r="C38" s="466"/>
      <c r="D38" s="469"/>
      <c r="E38" s="24"/>
      <c r="F38" s="25"/>
      <c r="G38" s="25"/>
      <c r="H38" s="25"/>
      <c r="I38" s="25"/>
      <c r="J38" s="25"/>
      <c r="K38" s="25"/>
      <c r="L38" s="25"/>
      <c r="M38" s="36"/>
      <c r="N38" s="38"/>
      <c r="O38" s="59">
        <f>SUM(O39:O41)</f>
        <v>4316000</v>
      </c>
      <c r="P38" s="60"/>
      <c r="Q38" s="196"/>
      <c r="R38" s="2"/>
      <c r="S38" s="2"/>
      <c r="T38" s="2"/>
      <c r="U38" s="2"/>
      <c r="V38" s="2"/>
      <c r="W38" s="2"/>
      <c r="X38" s="2"/>
    </row>
    <row r="39" spans="1:24" ht="16.5" customHeight="1" x14ac:dyDescent="0.3">
      <c r="A39" s="495"/>
      <c r="B39" s="496"/>
      <c r="C39" s="25" t="s">
        <v>23</v>
      </c>
      <c r="D39" s="35" t="s">
        <v>59</v>
      </c>
      <c r="E39" s="167">
        <v>25</v>
      </c>
      <c r="F39" s="25" t="s">
        <v>60</v>
      </c>
      <c r="G39" s="25" t="s">
        <v>26</v>
      </c>
      <c r="H39" s="25">
        <v>1</v>
      </c>
      <c r="I39" s="25" t="s">
        <v>27</v>
      </c>
      <c r="J39" s="25"/>
      <c r="K39" s="25"/>
      <c r="L39" s="62"/>
      <c r="M39" s="25" t="s">
        <v>61</v>
      </c>
      <c r="N39" s="63">
        <v>74300</v>
      </c>
      <c r="O39" s="38">
        <f>E39*H39*N39</f>
        <v>1857500</v>
      </c>
      <c r="P39" s="64"/>
      <c r="Q39" s="196"/>
      <c r="R39" s="2"/>
      <c r="S39" s="2"/>
      <c r="T39" s="2"/>
      <c r="U39" s="2"/>
      <c r="V39" s="2"/>
      <c r="W39" s="2"/>
      <c r="X39" s="2"/>
    </row>
    <row r="40" spans="1:24" ht="16.5" customHeight="1" x14ac:dyDescent="0.3">
      <c r="A40" s="469"/>
      <c r="B40" s="489"/>
      <c r="C40" s="25" t="s">
        <v>23</v>
      </c>
      <c r="D40" s="2" t="s">
        <v>62</v>
      </c>
      <c r="E40" s="167">
        <f>(40*4*10*2)+995+2000</f>
        <v>6195</v>
      </c>
      <c r="F40" s="25" t="s">
        <v>63</v>
      </c>
      <c r="G40" s="25" t="s">
        <v>26</v>
      </c>
      <c r="H40" s="25">
        <v>1</v>
      </c>
      <c r="I40" s="25" t="s">
        <v>27</v>
      </c>
      <c r="J40" s="25"/>
      <c r="K40" s="25"/>
      <c r="L40" s="25"/>
      <c r="M40" s="36" t="s">
        <v>33</v>
      </c>
      <c r="N40" s="41">
        <v>300</v>
      </c>
      <c r="O40" s="38">
        <f>E40*H40*N40</f>
        <v>1858500</v>
      </c>
      <c r="P40" s="31"/>
      <c r="Q40" s="196"/>
      <c r="R40" s="2"/>
      <c r="S40" s="2"/>
      <c r="T40" s="2"/>
      <c r="U40" s="2"/>
      <c r="V40" s="2"/>
      <c r="W40" s="2"/>
      <c r="X40" s="2"/>
    </row>
    <row r="41" spans="1:24" ht="16.5" customHeight="1" x14ac:dyDescent="0.3">
      <c r="A41" s="469"/>
      <c r="B41" s="489"/>
      <c r="C41" s="25" t="s">
        <v>23</v>
      </c>
      <c r="D41" s="23" t="s">
        <v>64</v>
      </c>
      <c r="E41" s="167">
        <v>40</v>
      </c>
      <c r="F41" s="25" t="s">
        <v>63</v>
      </c>
      <c r="G41" s="25" t="s">
        <v>26</v>
      </c>
      <c r="H41" s="25">
        <v>1</v>
      </c>
      <c r="I41" s="25" t="s">
        <v>27</v>
      </c>
      <c r="J41" s="25"/>
      <c r="K41" s="25"/>
      <c r="L41" s="25"/>
      <c r="M41" s="36" t="s">
        <v>33</v>
      </c>
      <c r="N41" s="41">
        <v>15000</v>
      </c>
      <c r="O41" s="38">
        <f>E41*H41*N41</f>
        <v>600000</v>
      </c>
      <c r="P41" s="31"/>
      <c r="Q41" s="196"/>
      <c r="R41" s="2"/>
      <c r="S41" s="2"/>
      <c r="T41" s="2"/>
      <c r="U41" s="2"/>
      <c r="V41" s="2"/>
      <c r="W41" s="2"/>
      <c r="X41" s="2"/>
    </row>
    <row r="42" spans="1:24" ht="4.5" customHeight="1" x14ac:dyDescent="0.3">
      <c r="A42" s="469"/>
      <c r="B42" s="488"/>
      <c r="C42" s="466"/>
      <c r="D42" s="469"/>
      <c r="E42" s="24"/>
      <c r="F42" s="25"/>
      <c r="G42" s="25"/>
      <c r="H42" s="25"/>
      <c r="I42" s="25"/>
      <c r="J42" s="25"/>
      <c r="K42" s="25"/>
      <c r="L42" s="25"/>
      <c r="M42" s="36"/>
      <c r="N42" s="41"/>
      <c r="O42" s="38">
        <f>E42*H42*N42</f>
        <v>0</v>
      </c>
      <c r="P42" s="31"/>
      <c r="Q42" s="196"/>
      <c r="R42" s="2"/>
      <c r="S42" s="2"/>
      <c r="T42" s="2"/>
      <c r="U42" s="2"/>
      <c r="V42" s="2"/>
      <c r="W42" s="2"/>
      <c r="X42" s="2"/>
    </row>
    <row r="43" spans="1:24" ht="16.5" customHeight="1" x14ac:dyDescent="0.3">
      <c r="A43" s="1"/>
      <c r="B43" s="497" t="s">
        <v>65</v>
      </c>
      <c r="C43" s="466"/>
      <c r="D43" s="469"/>
      <c r="E43" s="24"/>
      <c r="F43" s="25"/>
      <c r="G43" s="25"/>
      <c r="H43" s="25"/>
      <c r="I43" s="25"/>
      <c r="J43" s="25"/>
      <c r="K43" s="25"/>
      <c r="L43" s="25"/>
      <c r="M43" s="36"/>
      <c r="N43" s="41"/>
      <c r="O43" s="38"/>
      <c r="P43" s="31"/>
      <c r="Q43" s="196"/>
      <c r="R43" s="2"/>
      <c r="S43" s="2"/>
      <c r="T43" s="2"/>
      <c r="U43" s="2"/>
      <c r="V43" s="2"/>
      <c r="W43" s="2"/>
      <c r="X43" s="2"/>
    </row>
    <row r="44" spans="1:24" ht="18.75" x14ac:dyDescent="0.45">
      <c r="A44" s="468"/>
      <c r="B44" s="496"/>
      <c r="C44" s="498" t="s">
        <v>66</v>
      </c>
      <c r="D44" s="469"/>
      <c r="E44" s="24"/>
      <c r="F44" s="25"/>
      <c r="G44" s="25"/>
      <c r="H44" s="25"/>
      <c r="I44" s="25"/>
      <c r="J44" s="25"/>
      <c r="K44" s="25"/>
      <c r="L44" s="25"/>
      <c r="M44" s="36"/>
      <c r="N44" s="41"/>
      <c r="O44" s="59">
        <f>SUM(O45:O49)</f>
        <v>22800000</v>
      </c>
      <c r="P44" s="31">
        <f>O44-O49</f>
        <v>21600000</v>
      </c>
      <c r="Q44" s="196"/>
      <c r="R44" s="2"/>
      <c r="S44" s="2"/>
      <c r="T44" s="2"/>
      <c r="U44" s="2"/>
      <c r="V44" s="2"/>
      <c r="W44" s="2"/>
      <c r="X44" s="2"/>
    </row>
    <row r="45" spans="1:24" ht="16.5" customHeight="1" x14ac:dyDescent="0.3">
      <c r="A45" s="469"/>
      <c r="B45" s="489"/>
      <c r="C45" s="34" t="s">
        <v>23</v>
      </c>
      <c r="D45" s="35" t="s">
        <v>67</v>
      </c>
      <c r="E45" s="360">
        <v>4</v>
      </c>
      <c r="F45" s="25" t="s">
        <v>49</v>
      </c>
      <c r="G45" s="25" t="s">
        <v>26</v>
      </c>
      <c r="H45" s="25">
        <v>1</v>
      </c>
      <c r="I45" s="25" t="s">
        <v>50</v>
      </c>
      <c r="J45" s="25" t="s">
        <v>26</v>
      </c>
      <c r="K45" s="70">
        <v>3</v>
      </c>
      <c r="L45" s="25" t="s">
        <v>68</v>
      </c>
      <c r="M45" s="36" t="s">
        <v>69</v>
      </c>
      <c r="N45" s="41">
        <v>900000</v>
      </c>
      <c r="O45" s="38">
        <f>E45*H45*K45*N45</f>
        <v>10800000</v>
      </c>
      <c r="P45" s="31">
        <f>P44/900000</f>
        <v>24</v>
      </c>
      <c r="Q45" s="196"/>
      <c r="R45" s="2"/>
      <c r="S45" s="2"/>
      <c r="T45" s="2"/>
      <c r="U45" s="2"/>
      <c r="V45" s="2"/>
      <c r="W45" s="2"/>
      <c r="X45" s="2"/>
    </row>
    <row r="46" spans="1:24" s="356" customFormat="1" ht="16.5" customHeight="1" x14ac:dyDescent="0.3">
      <c r="A46" s="469"/>
      <c r="B46" s="489"/>
      <c r="C46" s="34" t="s">
        <v>23</v>
      </c>
      <c r="D46" s="35" t="s">
        <v>67</v>
      </c>
      <c r="E46" s="360">
        <v>2</v>
      </c>
      <c r="F46" s="25" t="s">
        <v>49</v>
      </c>
      <c r="G46" s="25" t="s">
        <v>26</v>
      </c>
      <c r="H46" s="25">
        <v>1</v>
      </c>
      <c r="I46" s="25" t="s">
        <v>50</v>
      </c>
      <c r="J46" s="25" t="s">
        <v>26</v>
      </c>
      <c r="K46" s="70">
        <v>2</v>
      </c>
      <c r="L46" s="25" t="s">
        <v>68</v>
      </c>
      <c r="M46" s="36" t="s">
        <v>69</v>
      </c>
      <c r="N46" s="41">
        <v>900000</v>
      </c>
      <c r="O46" s="38">
        <f>E46*H46*K46*N46</f>
        <v>3600000</v>
      </c>
      <c r="P46" s="31"/>
      <c r="Q46" s="196"/>
      <c r="R46" s="2"/>
      <c r="S46" s="2"/>
      <c r="T46" s="2"/>
      <c r="U46" s="2"/>
      <c r="V46" s="2"/>
      <c r="W46" s="2"/>
      <c r="X46" s="2"/>
    </row>
    <row r="47" spans="1:24" ht="16.5" customHeight="1" x14ac:dyDescent="0.3">
      <c r="A47" s="469"/>
      <c r="B47" s="489"/>
      <c r="C47" s="34" t="s">
        <v>23</v>
      </c>
      <c r="D47" s="35" t="s">
        <v>70</v>
      </c>
      <c r="E47" s="360">
        <v>1</v>
      </c>
      <c r="F47" s="25" t="s">
        <v>49</v>
      </c>
      <c r="G47" s="25" t="s">
        <v>26</v>
      </c>
      <c r="H47" s="25">
        <v>1</v>
      </c>
      <c r="I47" s="25" t="s">
        <v>50</v>
      </c>
      <c r="J47" s="25" t="s">
        <v>26</v>
      </c>
      <c r="K47" s="70">
        <v>4</v>
      </c>
      <c r="L47" s="25" t="s">
        <v>68</v>
      </c>
      <c r="M47" s="36" t="s">
        <v>69</v>
      </c>
      <c r="N47" s="41">
        <v>900000</v>
      </c>
      <c r="O47" s="38">
        <f>E47*H47*K47*N47</f>
        <v>3600000</v>
      </c>
      <c r="P47" s="31"/>
      <c r="Q47" s="196"/>
      <c r="R47" s="2"/>
      <c r="S47" s="2"/>
      <c r="T47" s="2"/>
      <c r="U47" s="2"/>
      <c r="V47" s="2"/>
      <c r="W47" s="2"/>
      <c r="X47" s="2"/>
    </row>
    <row r="48" spans="1:24" s="356" customFormat="1" ht="16.5" customHeight="1" x14ac:dyDescent="0.3">
      <c r="A48" s="469"/>
      <c r="B48" s="489"/>
      <c r="C48" s="34" t="s">
        <v>23</v>
      </c>
      <c r="D48" s="35" t="s">
        <v>70</v>
      </c>
      <c r="E48" s="360">
        <v>2</v>
      </c>
      <c r="F48" s="25" t="s">
        <v>49</v>
      </c>
      <c r="G48" s="25" t="s">
        <v>26</v>
      </c>
      <c r="H48" s="25">
        <v>1</v>
      </c>
      <c r="I48" s="25" t="s">
        <v>50</v>
      </c>
      <c r="J48" s="25" t="s">
        <v>26</v>
      </c>
      <c r="K48" s="70">
        <v>2</v>
      </c>
      <c r="L48" s="25" t="s">
        <v>68</v>
      </c>
      <c r="M48" s="36" t="s">
        <v>69</v>
      </c>
      <c r="N48" s="41">
        <v>900000</v>
      </c>
      <c r="O48" s="38">
        <f>E48*H48*K48*N48</f>
        <v>3600000</v>
      </c>
      <c r="P48" s="31"/>
      <c r="Q48" s="196"/>
      <c r="R48" s="2"/>
      <c r="S48" s="2"/>
      <c r="T48" s="2"/>
      <c r="U48" s="2"/>
      <c r="V48" s="2"/>
      <c r="W48" s="2"/>
      <c r="X48" s="2"/>
    </row>
    <row r="49" spans="1:24" ht="16.5" customHeight="1" x14ac:dyDescent="0.3">
      <c r="A49" s="469"/>
      <c r="B49" s="489"/>
      <c r="C49" s="34" t="s">
        <v>23</v>
      </c>
      <c r="D49" s="23" t="s">
        <v>71</v>
      </c>
      <c r="E49" s="24">
        <v>4</v>
      </c>
      <c r="F49" s="25" t="s">
        <v>49</v>
      </c>
      <c r="G49" s="25" t="s">
        <v>26</v>
      </c>
      <c r="H49" s="25">
        <v>2</v>
      </c>
      <c r="I49" s="25" t="s">
        <v>50</v>
      </c>
      <c r="J49" s="25"/>
      <c r="K49" s="71"/>
      <c r="L49" s="25"/>
      <c r="M49" s="36" t="s">
        <v>72</v>
      </c>
      <c r="N49" s="41">
        <v>150000</v>
      </c>
      <c r="O49" s="38">
        <f>E49*H49*N49</f>
        <v>1200000</v>
      </c>
      <c r="P49" s="31"/>
      <c r="Q49" s="196"/>
      <c r="R49" s="2"/>
      <c r="S49" s="2"/>
      <c r="T49" s="2"/>
      <c r="U49" s="2"/>
      <c r="V49" s="2"/>
      <c r="W49" s="2"/>
      <c r="X49" s="2"/>
    </row>
    <row r="50" spans="1:24" ht="3" customHeight="1" x14ac:dyDescent="0.3">
      <c r="A50" s="469"/>
      <c r="B50" s="499"/>
      <c r="C50" s="466"/>
      <c r="D50" s="469"/>
      <c r="E50" s="24"/>
      <c r="F50" s="25"/>
      <c r="G50" s="25"/>
      <c r="H50" s="25"/>
      <c r="I50" s="25"/>
      <c r="J50" s="25"/>
      <c r="K50" s="25"/>
      <c r="L50" s="25"/>
      <c r="M50" s="36"/>
      <c r="N50" s="41"/>
      <c r="O50" s="38">
        <f>E50*H50*K50*N50</f>
        <v>0</v>
      </c>
      <c r="P50" s="31"/>
      <c r="Q50" s="196"/>
      <c r="R50" s="2"/>
      <c r="S50" s="2"/>
      <c r="T50" s="2"/>
      <c r="U50" s="2"/>
      <c r="V50" s="2"/>
      <c r="W50" s="2"/>
      <c r="X50" s="2"/>
    </row>
    <row r="51" spans="1:24" ht="16.5" customHeight="1" x14ac:dyDescent="0.3">
      <c r="A51" s="72"/>
      <c r="B51" s="500" t="s">
        <v>73</v>
      </c>
      <c r="C51" s="483"/>
      <c r="D51" s="484"/>
      <c r="E51" s="73"/>
      <c r="F51" s="74"/>
      <c r="G51" s="74"/>
      <c r="H51" s="74"/>
      <c r="I51" s="74"/>
      <c r="J51" s="74"/>
      <c r="K51" s="74"/>
      <c r="L51" s="74"/>
      <c r="M51" s="75"/>
      <c r="N51" s="76"/>
      <c r="O51" s="77"/>
      <c r="P51" s="60"/>
      <c r="Q51" s="196"/>
      <c r="R51" s="2"/>
      <c r="S51" s="2"/>
      <c r="T51" s="2"/>
      <c r="U51" s="2"/>
      <c r="V51" s="2"/>
      <c r="W51" s="2"/>
      <c r="X51" s="2"/>
    </row>
    <row r="52" spans="1:24" ht="18.75" x14ac:dyDescent="0.45">
      <c r="A52" s="468"/>
      <c r="B52" s="501"/>
      <c r="C52" s="503" t="s">
        <v>74</v>
      </c>
      <c r="D52" s="484"/>
      <c r="E52" s="73"/>
      <c r="F52" s="74"/>
      <c r="G52" s="74"/>
      <c r="H52" s="74"/>
      <c r="I52" s="74"/>
      <c r="J52" s="74"/>
      <c r="K52" s="74"/>
      <c r="L52" s="74"/>
      <c r="M52" s="75"/>
      <c r="N52" s="76"/>
      <c r="O52" s="78">
        <f>SUM(O53:O56)</f>
        <v>11958000</v>
      </c>
      <c r="P52" s="31">
        <v>11965400</v>
      </c>
      <c r="Q52" s="196">
        <v>12322542</v>
      </c>
      <c r="R52" s="2"/>
      <c r="S52" s="2"/>
      <c r="T52" s="2"/>
      <c r="U52" s="2"/>
      <c r="V52" s="2"/>
      <c r="W52" s="2"/>
      <c r="X52" s="2"/>
    </row>
    <row r="53" spans="1:24" ht="16.5" customHeight="1" x14ac:dyDescent="0.3">
      <c r="A53" s="469"/>
      <c r="B53" s="502"/>
      <c r="C53" s="80" t="s">
        <v>23</v>
      </c>
      <c r="D53" s="81" t="s">
        <v>75</v>
      </c>
      <c r="E53" s="73">
        <v>40</v>
      </c>
      <c r="F53" s="74" t="s">
        <v>49</v>
      </c>
      <c r="G53" s="74" t="s">
        <v>26</v>
      </c>
      <c r="H53" s="74">
        <v>1</v>
      </c>
      <c r="I53" s="74" t="s">
        <v>27</v>
      </c>
      <c r="J53" s="74"/>
      <c r="K53" s="74"/>
      <c r="L53" s="74"/>
      <c r="M53" s="75" t="s">
        <v>49</v>
      </c>
      <c r="N53" s="82">
        <v>100000</v>
      </c>
      <c r="O53" s="77">
        <f t="shared" ref="O53:O56" si="4">E53*H53*N53</f>
        <v>4000000</v>
      </c>
      <c r="P53" s="31">
        <f>P52-O52</f>
        <v>7400</v>
      </c>
      <c r="Q53" s="196">
        <f>Q52-O52</f>
        <v>364542</v>
      </c>
      <c r="R53" s="2"/>
      <c r="S53" s="2"/>
      <c r="T53" s="2"/>
      <c r="U53" s="2"/>
      <c r="V53" s="2"/>
      <c r="W53" s="2"/>
      <c r="X53" s="2"/>
    </row>
    <row r="54" spans="1:24" ht="16.5" customHeight="1" x14ac:dyDescent="0.3">
      <c r="A54" s="469"/>
      <c r="B54" s="502"/>
      <c r="C54" s="80" t="s">
        <v>23</v>
      </c>
      <c r="D54" s="81" t="s">
        <v>76</v>
      </c>
      <c r="E54" s="73">
        <v>1</v>
      </c>
      <c r="F54" s="74" t="s">
        <v>77</v>
      </c>
      <c r="G54" s="74" t="s">
        <v>26</v>
      </c>
      <c r="H54" s="74">
        <v>1</v>
      </c>
      <c r="I54" s="74" t="s">
        <v>27</v>
      </c>
      <c r="J54" s="74"/>
      <c r="K54" s="74"/>
      <c r="L54" s="74"/>
      <c r="M54" s="75" t="s">
        <v>77</v>
      </c>
      <c r="N54" s="82">
        <v>4000000</v>
      </c>
      <c r="O54" s="77">
        <f t="shared" si="4"/>
        <v>4000000</v>
      </c>
      <c r="P54" s="31"/>
      <c r="Q54" s="196"/>
      <c r="R54" s="2"/>
      <c r="S54" s="2"/>
      <c r="T54" s="2"/>
      <c r="U54" s="2"/>
      <c r="V54" s="2"/>
      <c r="W54" s="2"/>
      <c r="X54" s="2"/>
    </row>
    <row r="55" spans="1:24" s="90" customFormat="1" ht="16.5" x14ac:dyDescent="0.25">
      <c r="A55" s="469"/>
      <c r="B55" s="502"/>
      <c r="C55" s="80" t="s">
        <v>23</v>
      </c>
      <c r="D55" s="84" t="s">
        <v>78</v>
      </c>
      <c r="E55" s="85">
        <v>46</v>
      </c>
      <c r="F55" s="74" t="s">
        <v>49</v>
      </c>
      <c r="G55" s="74" t="s">
        <v>26</v>
      </c>
      <c r="H55" s="74">
        <v>1</v>
      </c>
      <c r="I55" s="74" t="s">
        <v>27</v>
      </c>
      <c r="J55" s="86"/>
      <c r="K55" s="86"/>
      <c r="L55" s="86"/>
      <c r="M55" s="87" t="s">
        <v>49</v>
      </c>
      <c r="N55" s="88">
        <v>15000</v>
      </c>
      <c r="O55" s="89">
        <f t="shared" si="4"/>
        <v>690000</v>
      </c>
      <c r="P55" s="47"/>
      <c r="Q55" s="227"/>
      <c r="R55" s="47"/>
      <c r="S55" s="47"/>
      <c r="T55" s="47"/>
      <c r="U55" s="47"/>
      <c r="V55" s="47"/>
      <c r="W55" s="47"/>
      <c r="X55" s="47"/>
    </row>
    <row r="56" spans="1:24" ht="16.5" customHeight="1" x14ac:dyDescent="0.3">
      <c r="A56" s="469"/>
      <c r="B56" s="502"/>
      <c r="C56" s="80" t="s">
        <v>23</v>
      </c>
      <c r="D56" s="91" t="s">
        <v>79</v>
      </c>
      <c r="E56" s="85">
        <v>86</v>
      </c>
      <c r="F56" s="74" t="s">
        <v>49</v>
      </c>
      <c r="G56" s="74" t="s">
        <v>26</v>
      </c>
      <c r="H56" s="74">
        <v>1</v>
      </c>
      <c r="I56" s="74" t="s">
        <v>27</v>
      </c>
      <c r="J56" s="86"/>
      <c r="K56" s="86"/>
      <c r="L56" s="86"/>
      <c r="M56" s="87" t="s">
        <v>49</v>
      </c>
      <c r="N56" s="92">
        <v>38000</v>
      </c>
      <c r="O56" s="77">
        <f t="shared" si="4"/>
        <v>3268000</v>
      </c>
      <c r="P56" s="2"/>
      <c r="Q56" s="196"/>
      <c r="R56" s="2"/>
      <c r="S56" s="2"/>
      <c r="T56" s="2"/>
      <c r="U56" s="2"/>
      <c r="V56" s="2"/>
      <c r="W56" s="2"/>
      <c r="X56" s="2"/>
    </row>
    <row r="57" spans="1:24" ht="4.5" customHeight="1" x14ac:dyDescent="0.3">
      <c r="A57" s="93"/>
      <c r="B57" s="488"/>
      <c r="C57" s="466"/>
      <c r="D57" s="469"/>
      <c r="E57" s="16"/>
      <c r="F57" s="1"/>
      <c r="G57" s="1"/>
      <c r="H57" s="1"/>
      <c r="I57" s="1"/>
      <c r="J57" s="1"/>
      <c r="K57" s="1"/>
      <c r="L57" s="1"/>
      <c r="M57" s="94"/>
      <c r="N57" s="95"/>
      <c r="O57" s="38">
        <f>E57*H57*N57</f>
        <v>0</v>
      </c>
      <c r="P57" s="2"/>
      <c r="Q57" s="196"/>
      <c r="R57" s="2"/>
      <c r="S57" s="2"/>
      <c r="T57" s="2"/>
      <c r="U57" s="2"/>
      <c r="V57" s="2"/>
      <c r="W57" s="2"/>
      <c r="X57" s="2"/>
    </row>
    <row r="58" spans="1:24" ht="16.5" customHeight="1" x14ac:dyDescent="0.45">
      <c r="A58" s="1"/>
      <c r="B58" s="493" t="s">
        <v>80</v>
      </c>
      <c r="C58" s="466"/>
      <c r="D58" s="469"/>
      <c r="E58" s="16"/>
      <c r="F58" s="1"/>
      <c r="G58" s="1"/>
      <c r="H58" s="1"/>
      <c r="I58" s="1"/>
      <c r="J58" s="1"/>
      <c r="K58" s="1"/>
      <c r="L58" s="1"/>
      <c r="M58" s="94"/>
      <c r="N58" s="96"/>
      <c r="O58" s="59">
        <f>SUM(O59:O59)</f>
        <v>12480000</v>
      </c>
      <c r="P58" s="2"/>
      <c r="Q58" s="196"/>
      <c r="R58" s="2"/>
      <c r="S58" s="2"/>
      <c r="T58" s="2"/>
      <c r="U58" s="2"/>
      <c r="V58" s="2"/>
      <c r="W58" s="2"/>
      <c r="X58" s="2"/>
    </row>
    <row r="59" spans="1:24" s="356" customFormat="1" ht="16.5" customHeight="1" x14ac:dyDescent="0.3">
      <c r="A59" s="357"/>
      <c r="B59" s="359"/>
      <c r="C59" s="25" t="s">
        <v>23</v>
      </c>
      <c r="D59" s="98" t="s">
        <v>81</v>
      </c>
      <c r="E59" s="358">
        <v>48</v>
      </c>
      <c r="F59" s="1" t="s">
        <v>82</v>
      </c>
      <c r="G59" s="1" t="s">
        <v>26</v>
      </c>
      <c r="H59" s="1">
        <v>1</v>
      </c>
      <c r="I59" s="1" t="s">
        <v>27</v>
      </c>
      <c r="J59" s="1"/>
      <c r="K59" s="1"/>
      <c r="L59" s="1"/>
      <c r="M59" s="94" t="s">
        <v>82</v>
      </c>
      <c r="N59" s="99">
        <v>260000</v>
      </c>
      <c r="O59" s="38">
        <f>E59*H59*N59</f>
        <v>12480000</v>
      </c>
      <c r="P59" s="33"/>
      <c r="Q59" s="196"/>
      <c r="R59" s="2"/>
      <c r="S59" s="2"/>
      <c r="T59" s="2"/>
      <c r="U59" s="2"/>
      <c r="V59" s="2"/>
      <c r="W59" s="2"/>
      <c r="X59" s="2"/>
    </row>
    <row r="60" spans="1:24" ht="16.5" customHeight="1" x14ac:dyDescent="0.3">
      <c r="A60" s="1"/>
      <c r="B60" s="504" t="s">
        <v>18</v>
      </c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6"/>
      <c r="O60" s="113">
        <f>O27+O15</f>
        <v>123226200</v>
      </c>
      <c r="P60" s="114">
        <f>119654000+3571428</f>
        <v>123225428</v>
      </c>
      <c r="Q60" s="196">
        <v>123226200</v>
      </c>
      <c r="R60" s="113"/>
      <c r="S60" s="2"/>
      <c r="T60" s="2"/>
      <c r="U60" s="2"/>
      <c r="V60" s="2"/>
      <c r="W60" s="2"/>
      <c r="X60" s="2"/>
    </row>
    <row r="61" spans="1:24" ht="1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2"/>
      <c r="O61" s="2"/>
      <c r="P61" s="114">
        <f>P60-O60</f>
        <v>-772</v>
      </c>
      <c r="Q61" s="196">
        <f>Q60-O60</f>
        <v>0</v>
      </c>
      <c r="R61" s="83"/>
      <c r="S61" s="2"/>
      <c r="T61" s="2"/>
      <c r="U61" s="2"/>
      <c r="V61" s="2"/>
      <c r="W61" s="2"/>
      <c r="X61" s="2"/>
    </row>
    <row r="62" spans="1:24" ht="1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405" t="s">
        <v>199</v>
      </c>
      <c r="L62" s="405"/>
      <c r="M62" s="405"/>
      <c r="N62" s="405"/>
      <c r="O62" s="2"/>
      <c r="P62" s="2"/>
      <c r="Q62" s="196"/>
      <c r="R62" s="2"/>
      <c r="S62" s="2"/>
      <c r="T62" s="2"/>
      <c r="U62" s="2"/>
      <c r="V62" s="2"/>
      <c r="W62" s="2"/>
      <c r="X62" s="2"/>
    </row>
    <row r="63" spans="1:24" ht="3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6"/>
      <c r="P63" s="2"/>
      <c r="Q63" s="196"/>
      <c r="R63" s="2"/>
      <c r="S63" s="2"/>
      <c r="T63" s="2"/>
      <c r="U63" s="2"/>
      <c r="V63" s="2"/>
      <c r="W63" s="2"/>
      <c r="X63" s="2"/>
    </row>
    <row r="64" spans="1:24" ht="16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405" t="s">
        <v>90</v>
      </c>
      <c r="L64" s="405"/>
      <c r="M64" s="405"/>
      <c r="N64" s="405"/>
      <c r="O64" s="6"/>
      <c r="P64" s="2"/>
      <c r="Q64" s="196"/>
      <c r="R64" s="2"/>
      <c r="S64" s="2"/>
      <c r="T64" s="2"/>
      <c r="U64" s="2"/>
      <c r="V64" s="2"/>
      <c r="W64" s="2"/>
      <c r="X64" s="2"/>
    </row>
    <row r="65" spans="1:24" ht="16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405" t="s">
        <v>91</v>
      </c>
      <c r="L65" s="405"/>
      <c r="M65" s="405"/>
      <c r="N65" s="405"/>
      <c r="O65" s="6"/>
      <c r="P65" s="2"/>
      <c r="Q65" s="196"/>
      <c r="R65" s="2"/>
      <c r="S65" s="2"/>
      <c r="T65" s="2"/>
      <c r="U65" s="2"/>
      <c r="V65" s="2"/>
      <c r="W65" s="2"/>
      <c r="X65" s="2"/>
    </row>
    <row r="66" spans="1:24" ht="16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115"/>
      <c r="L66" s="115"/>
      <c r="M66" s="115"/>
      <c r="N66" s="115"/>
      <c r="O66" s="6"/>
      <c r="P66" s="2"/>
      <c r="Q66" s="196"/>
      <c r="R66" s="2"/>
      <c r="S66" s="2"/>
      <c r="T66" s="2"/>
      <c r="U66" s="2"/>
      <c r="V66" s="2"/>
      <c r="W66" s="2"/>
      <c r="X66" s="2"/>
    </row>
    <row r="67" spans="1:24" ht="13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115"/>
      <c r="L67" s="115"/>
      <c r="M67" s="115"/>
      <c r="N67" s="115"/>
      <c r="O67" s="6"/>
      <c r="P67" s="2"/>
      <c r="Q67" s="196"/>
      <c r="R67" s="2"/>
      <c r="S67" s="2"/>
      <c r="T67" s="2"/>
      <c r="U67" s="2"/>
      <c r="V67" s="2"/>
      <c r="W67" s="2"/>
      <c r="X67" s="2"/>
    </row>
    <row r="68" spans="1:24" ht="16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116"/>
      <c r="L68" s="115"/>
      <c r="M68" s="115"/>
      <c r="N68" s="115"/>
      <c r="O68" s="6"/>
      <c r="P68" s="2"/>
      <c r="Q68" s="196"/>
      <c r="R68" s="2"/>
      <c r="S68" s="2"/>
      <c r="T68" s="2"/>
      <c r="U68" s="2"/>
      <c r="V68" s="2"/>
      <c r="W68" s="2"/>
      <c r="X68" s="2"/>
    </row>
    <row r="69" spans="1:24" ht="16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404" t="s">
        <v>92</v>
      </c>
      <c r="L69" s="404"/>
      <c r="M69" s="404"/>
      <c r="N69" s="404"/>
      <c r="O69" s="6"/>
      <c r="P69" s="2"/>
      <c r="Q69" s="196"/>
      <c r="R69" s="2"/>
      <c r="S69" s="2"/>
      <c r="T69" s="2"/>
      <c r="U69" s="2"/>
      <c r="V69" s="2"/>
      <c r="W69" s="2"/>
      <c r="X69" s="2"/>
    </row>
    <row r="70" spans="1:24" ht="16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405" t="s">
        <v>93</v>
      </c>
      <c r="L70" s="405"/>
      <c r="M70" s="405"/>
      <c r="N70" s="405"/>
      <c r="O70" s="2"/>
      <c r="P70" s="2"/>
      <c r="Q70" s="196"/>
      <c r="R70" s="2"/>
      <c r="S70" s="2"/>
      <c r="T70" s="2"/>
      <c r="U70" s="2"/>
      <c r="V70" s="2"/>
      <c r="W70" s="2"/>
      <c r="X70" s="2"/>
    </row>
    <row r="71" spans="1:24" ht="16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405" t="s">
        <v>94</v>
      </c>
      <c r="L71" s="405"/>
      <c r="M71" s="405"/>
      <c r="N71" s="405"/>
      <c r="O71" s="2"/>
      <c r="P71" s="2"/>
      <c r="Q71" s="196"/>
      <c r="R71" s="2"/>
      <c r="S71" s="2"/>
      <c r="T71" s="2"/>
      <c r="U71" s="2"/>
      <c r="V71" s="2"/>
      <c r="W71" s="2"/>
      <c r="X71" s="2"/>
    </row>
    <row r="72" spans="1:24" ht="16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2"/>
      <c r="O72" s="2"/>
      <c r="P72" s="2"/>
      <c r="Q72" s="196"/>
      <c r="R72" s="2"/>
      <c r="S72" s="2"/>
      <c r="T72" s="2"/>
      <c r="U72" s="2"/>
      <c r="V72" s="2"/>
      <c r="W72" s="2"/>
      <c r="X72" s="2"/>
    </row>
    <row r="73" spans="1:24" ht="16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  <c r="O73" s="2"/>
      <c r="P73" s="2"/>
      <c r="Q73" s="196"/>
      <c r="R73" s="2"/>
      <c r="S73" s="2"/>
      <c r="T73" s="2"/>
      <c r="U73" s="2"/>
      <c r="V73" s="2"/>
      <c r="W73" s="2"/>
      <c r="X73" s="2"/>
    </row>
    <row r="74" spans="1:24" ht="16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196"/>
      <c r="R74" s="2"/>
      <c r="S74" s="2"/>
      <c r="T74" s="2"/>
      <c r="U74" s="2"/>
      <c r="V74" s="2"/>
      <c r="W74" s="2"/>
      <c r="X74" s="2"/>
    </row>
    <row r="75" spans="1:24" ht="16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196"/>
      <c r="R75" s="2"/>
      <c r="S75" s="2"/>
      <c r="T75" s="2"/>
      <c r="U75" s="2"/>
      <c r="V75" s="2"/>
      <c r="W75" s="2"/>
      <c r="X75" s="2"/>
    </row>
    <row r="76" spans="1:24" ht="16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2"/>
      <c r="P76" s="2"/>
      <c r="Q76" s="196"/>
      <c r="R76" s="2"/>
      <c r="S76" s="2"/>
      <c r="T76" s="2"/>
      <c r="U76" s="2"/>
      <c r="V76" s="2"/>
      <c r="W76" s="2"/>
      <c r="X76" s="2"/>
    </row>
    <row r="77" spans="1:24" ht="16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196"/>
      <c r="R77" s="2"/>
      <c r="S77" s="2"/>
      <c r="T77" s="2"/>
      <c r="U77" s="2"/>
      <c r="V77" s="2"/>
      <c r="W77" s="2"/>
      <c r="X77" s="2"/>
    </row>
    <row r="78" spans="1:24" ht="16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2"/>
      <c r="P78" s="2"/>
      <c r="Q78" s="196"/>
      <c r="R78" s="2"/>
      <c r="S78" s="2"/>
      <c r="T78" s="2"/>
      <c r="U78" s="2"/>
      <c r="V78" s="2"/>
      <c r="W78" s="2"/>
      <c r="X78" s="2"/>
    </row>
    <row r="79" spans="1:24" ht="16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196"/>
      <c r="R79" s="2"/>
      <c r="S79" s="2"/>
      <c r="T79" s="2"/>
      <c r="U79" s="2"/>
      <c r="V79" s="2"/>
      <c r="W79" s="2"/>
      <c r="X79" s="2"/>
    </row>
    <row r="80" spans="1:24" ht="16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2"/>
      <c r="P80" s="2"/>
      <c r="Q80" s="196"/>
      <c r="R80" s="2"/>
      <c r="S80" s="2"/>
      <c r="T80" s="2"/>
      <c r="U80" s="2"/>
      <c r="V80" s="2"/>
      <c r="W80" s="2"/>
      <c r="X80" s="2"/>
    </row>
    <row r="81" spans="1:24" ht="16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196"/>
      <c r="R81" s="2"/>
      <c r="S81" s="2"/>
      <c r="T81" s="2"/>
      <c r="U81" s="2"/>
      <c r="V81" s="2"/>
      <c r="W81" s="2"/>
      <c r="X81" s="2"/>
    </row>
    <row r="82" spans="1:24" ht="16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2"/>
      <c r="P82" s="2"/>
      <c r="Q82" s="196"/>
      <c r="R82" s="2"/>
      <c r="S82" s="2"/>
      <c r="T82" s="2"/>
      <c r="U82" s="2"/>
      <c r="V82" s="2"/>
      <c r="W82" s="2"/>
      <c r="X82" s="2"/>
    </row>
    <row r="83" spans="1:24" ht="16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196"/>
      <c r="R83" s="2"/>
      <c r="S83" s="2"/>
      <c r="T83" s="2"/>
      <c r="U83" s="2"/>
      <c r="V83" s="2"/>
      <c r="W83" s="2"/>
      <c r="X83" s="2"/>
    </row>
    <row r="84" spans="1:24" ht="16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196"/>
      <c r="R84" s="2"/>
      <c r="S84" s="2"/>
      <c r="T84" s="2"/>
      <c r="U84" s="2"/>
      <c r="V84" s="2"/>
      <c r="W84" s="2"/>
      <c r="X84" s="2"/>
    </row>
    <row r="85" spans="1:24" ht="16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196"/>
      <c r="R85" s="2"/>
      <c r="S85" s="2"/>
      <c r="T85" s="2"/>
      <c r="U85" s="2"/>
      <c r="V85" s="2"/>
      <c r="W85" s="2"/>
      <c r="X85" s="2"/>
    </row>
    <row r="86" spans="1:24" ht="16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196"/>
      <c r="R86" s="2"/>
      <c r="S86" s="2"/>
      <c r="T86" s="2"/>
      <c r="U86" s="2"/>
      <c r="V86" s="2"/>
      <c r="W86" s="2"/>
      <c r="X86" s="2"/>
    </row>
    <row r="87" spans="1:24" ht="16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196"/>
      <c r="R87" s="2"/>
      <c r="S87" s="2"/>
      <c r="T87" s="2"/>
      <c r="U87" s="2"/>
      <c r="V87" s="2"/>
      <c r="W87" s="2"/>
      <c r="X87" s="2"/>
    </row>
    <row r="88" spans="1:24" ht="16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2"/>
      <c r="Q88" s="196"/>
      <c r="R88" s="2"/>
      <c r="S88" s="2"/>
      <c r="T88" s="2"/>
      <c r="U88" s="2"/>
      <c r="V88" s="2"/>
      <c r="W88" s="2"/>
      <c r="X88" s="2"/>
    </row>
    <row r="89" spans="1:24" ht="16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196"/>
      <c r="R89" s="2"/>
      <c r="S89" s="2"/>
      <c r="T89" s="2"/>
      <c r="U89" s="2"/>
      <c r="V89" s="2"/>
      <c r="W89" s="2"/>
      <c r="X89" s="2"/>
    </row>
    <row r="90" spans="1:24" ht="16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2"/>
      <c r="P90" s="2"/>
      <c r="Q90" s="196"/>
      <c r="R90" s="2"/>
      <c r="S90" s="2"/>
      <c r="T90" s="2"/>
      <c r="U90" s="2"/>
      <c r="V90" s="2"/>
      <c r="W90" s="2"/>
      <c r="X90" s="2"/>
    </row>
  </sheetData>
  <mergeCells count="37">
    <mergeCell ref="K71:N71"/>
    <mergeCell ref="B60:N60"/>
    <mergeCell ref="K62:N62"/>
    <mergeCell ref="K64:N64"/>
    <mergeCell ref="K65:N65"/>
    <mergeCell ref="K69:N69"/>
    <mergeCell ref="K70:N70"/>
    <mergeCell ref="B58:D58"/>
    <mergeCell ref="B38:D38"/>
    <mergeCell ref="A39:A42"/>
    <mergeCell ref="B39:B41"/>
    <mergeCell ref="B42:D42"/>
    <mergeCell ref="B43:D43"/>
    <mergeCell ref="A44:A50"/>
    <mergeCell ref="B44:B49"/>
    <mergeCell ref="C44:D44"/>
    <mergeCell ref="B50:D50"/>
    <mergeCell ref="B51:D51"/>
    <mergeCell ref="A52:A56"/>
    <mergeCell ref="B52:B56"/>
    <mergeCell ref="C52:D52"/>
    <mergeCell ref="B57:D57"/>
    <mergeCell ref="A17:A26"/>
    <mergeCell ref="B17:D17"/>
    <mergeCell ref="B28:D28"/>
    <mergeCell ref="A29:A37"/>
    <mergeCell ref="B29:B32"/>
    <mergeCell ref="B37:D37"/>
    <mergeCell ref="B2:O2"/>
    <mergeCell ref="B3:O3"/>
    <mergeCell ref="F10:I10"/>
    <mergeCell ref="A13:A14"/>
    <mergeCell ref="B13:D14"/>
    <mergeCell ref="E13:L14"/>
    <mergeCell ref="M13:M14"/>
    <mergeCell ref="N13:N14"/>
    <mergeCell ref="O13:O14"/>
  </mergeCells>
  <pageMargins left="1.1399999999999999" right="0.9055118110236221" top="0.31496062992125984" bottom="0.23622047244094491" header="0.31496062992125984" footer="0.31496062992125984"/>
  <pageSetup paperSize="5" orientation="landscape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7"/>
  <sheetViews>
    <sheetView topLeftCell="A31" workbookViewId="0">
      <selection activeCell="B54" sqref="B54:D54"/>
    </sheetView>
  </sheetViews>
  <sheetFormatPr defaultColWidth="14.42578125" defaultRowHeight="15" x14ac:dyDescent="0.25"/>
  <cols>
    <col min="1" max="2" width="3.28515625" style="380" customWidth="1"/>
    <col min="3" max="3" width="2.28515625" style="380" customWidth="1"/>
    <col min="4" max="4" width="54.7109375" style="380" customWidth="1"/>
    <col min="5" max="5" width="5.5703125" style="380" hidden="1" customWidth="1"/>
    <col min="6" max="6" width="6.7109375" style="380" hidden="1" customWidth="1"/>
    <col min="7" max="7" width="4.5703125" style="380" hidden="1" customWidth="1"/>
    <col min="8" max="8" width="5" style="380" hidden="1" customWidth="1"/>
    <col min="9" max="9" width="5.7109375" style="380" hidden="1" customWidth="1"/>
    <col min="10" max="11" width="4.42578125" style="380" hidden="1" customWidth="1"/>
    <col min="12" max="12" width="4.7109375" style="380" hidden="1" customWidth="1"/>
    <col min="13" max="13" width="12.28515625" style="380" hidden="1" customWidth="1"/>
    <col min="14" max="14" width="14" style="380" hidden="1" customWidth="1"/>
    <col min="15" max="15" width="15.85546875" style="380" customWidth="1"/>
    <col min="16" max="16" width="12.7109375" style="533" customWidth="1"/>
    <col min="17" max="17" width="17" style="533" customWidth="1"/>
    <col min="18" max="18" width="14.42578125" style="533" customWidth="1"/>
    <col min="19" max="19" width="12.42578125" style="380" customWidth="1"/>
    <col min="20" max="20" width="24.5703125" style="380" customWidth="1"/>
    <col min="21" max="24" width="9.28515625" style="380" customWidth="1"/>
    <col min="25" max="16384" width="14.42578125" style="380"/>
  </cols>
  <sheetData>
    <row r="1" spans="1:24" ht="16.5" customHeight="1" x14ac:dyDescent="0.3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8"/>
      <c r="O1" s="118"/>
      <c r="P1" s="196"/>
      <c r="Q1" s="196"/>
      <c r="R1" s="196"/>
      <c r="S1" s="118"/>
      <c r="T1" s="118"/>
      <c r="U1" s="118"/>
      <c r="V1" s="118"/>
      <c r="W1" s="118"/>
      <c r="X1" s="118"/>
    </row>
    <row r="2" spans="1:24" ht="16.5" customHeight="1" x14ac:dyDescent="0.3">
      <c r="A2" s="117"/>
      <c r="B2" s="417" t="s">
        <v>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196"/>
      <c r="Q2" s="196"/>
      <c r="R2" s="196"/>
      <c r="S2" s="118"/>
      <c r="T2" s="118"/>
      <c r="U2" s="118"/>
      <c r="V2" s="118"/>
      <c r="W2" s="118"/>
      <c r="X2" s="118"/>
    </row>
    <row r="3" spans="1:24" ht="16.5" customHeight="1" x14ac:dyDescent="0.3">
      <c r="A3" s="117"/>
      <c r="B3" s="417" t="s">
        <v>1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196"/>
      <c r="Q3" s="196"/>
      <c r="R3" s="196"/>
      <c r="S3" s="118"/>
      <c r="T3" s="118"/>
      <c r="U3" s="118"/>
      <c r="V3" s="118"/>
      <c r="W3" s="118"/>
      <c r="X3" s="118"/>
    </row>
    <row r="4" spans="1:24" ht="9.75" customHeight="1" x14ac:dyDescent="0.3">
      <c r="A4" s="117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196"/>
      <c r="Q4" s="196"/>
      <c r="R4" s="196"/>
      <c r="S4" s="118"/>
      <c r="T4" s="118"/>
      <c r="U4" s="118"/>
      <c r="V4" s="118"/>
      <c r="W4" s="118"/>
      <c r="X4" s="118"/>
    </row>
    <row r="5" spans="1:24" ht="16.5" customHeight="1" x14ac:dyDescent="0.3">
      <c r="A5" s="117"/>
      <c r="B5" s="118"/>
      <c r="C5" s="118"/>
      <c r="D5" s="122" t="s">
        <v>2</v>
      </c>
      <c r="E5" s="128" t="s">
        <v>3</v>
      </c>
      <c r="F5" s="122" t="s">
        <v>4</v>
      </c>
      <c r="G5" s="122"/>
      <c r="H5" s="122"/>
      <c r="I5" s="118"/>
      <c r="J5" s="118"/>
      <c r="K5" s="118"/>
      <c r="L5" s="118"/>
      <c r="M5" s="119"/>
      <c r="N5" s="118"/>
      <c r="O5" s="118"/>
      <c r="P5" s="196"/>
      <c r="Q5" s="196"/>
      <c r="R5" s="196"/>
      <c r="S5" s="118"/>
      <c r="T5" s="118"/>
      <c r="U5" s="118"/>
      <c r="V5" s="118"/>
      <c r="W5" s="118"/>
      <c r="X5" s="118"/>
    </row>
    <row r="6" spans="1:24" ht="16.5" x14ac:dyDescent="0.3">
      <c r="A6" s="117"/>
      <c r="B6" s="118"/>
      <c r="C6" s="118"/>
      <c r="D6" s="304" t="s">
        <v>5</v>
      </c>
      <c r="E6" s="128" t="s">
        <v>3</v>
      </c>
      <c r="F6" s="419" t="s">
        <v>95</v>
      </c>
      <c r="G6" s="419"/>
      <c r="H6" s="419"/>
      <c r="I6" s="419"/>
      <c r="J6" s="419"/>
      <c r="K6" s="419"/>
      <c r="L6" s="419"/>
      <c r="M6" s="419"/>
      <c r="N6" s="419"/>
      <c r="O6" s="419"/>
      <c r="P6" s="196"/>
      <c r="Q6" s="196"/>
      <c r="R6" s="196"/>
      <c r="S6" s="118"/>
      <c r="T6" s="118"/>
      <c r="U6" s="118"/>
      <c r="V6" s="118"/>
      <c r="W6" s="118"/>
      <c r="X6" s="118"/>
    </row>
    <row r="7" spans="1:24" ht="16.5" customHeight="1" x14ac:dyDescent="0.3">
      <c r="A7" s="117"/>
      <c r="B7" s="118"/>
      <c r="C7" s="118"/>
      <c r="D7" s="122" t="s">
        <v>7</v>
      </c>
      <c r="E7" s="128" t="s">
        <v>3</v>
      </c>
      <c r="F7" s="122" t="s">
        <v>8</v>
      </c>
      <c r="G7" s="122"/>
      <c r="H7" s="122"/>
      <c r="I7" s="118"/>
      <c r="J7" s="118"/>
      <c r="K7" s="118"/>
      <c r="L7" s="118"/>
      <c r="M7" s="119"/>
      <c r="N7" s="118"/>
      <c r="O7" s="118"/>
      <c r="P7" s="196"/>
      <c r="Q7" s="196"/>
      <c r="R7" s="196"/>
      <c r="S7" s="118"/>
      <c r="T7" s="118"/>
      <c r="U7" s="118"/>
      <c r="V7" s="118"/>
      <c r="W7" s="118"/>
      <c r="X7" s="118"/>
    </row>
    <row r="8" spans="1:24" ht="16.5" customHeight="1" x14ac:dyDescent="0.3">
      <c r="A8" s="117"/>
      <c r="B8" s="118"/>
      <c r="C8" s="118"/>
      <c r="D8" s="122" t="s">
        <v>9</v>
      </c>
      <c r="E8" s="128" t="s">
        <v>3</v>
      </c>
      <c r="F8" s="122" t="s">
        <v>10</v>
      </c>
      <c r="G8" s="122"/>
      <c r="H8" s="122"/>
      <c r="I8" s="118"/>
      <c r="J8" s="118"/>
      <c r="K8" s="118"/>
      <c r="L8" s="118"/>
      <c r="M8" s="119"/>
      <c r="N8" s="118"/>
      <c r="O8" s="118"/>
      <c r="P8" s="196"/>
      <c r="Q8" s="196"/>
      <c r="R8" s="196"/>
      <c r="S8" s="118"/>
      <c r="T8" s="118"/>
      <c r="U8" s="118"/>
      <c r="V8" s="118"/>
      <c r="W8" s="118"/>
      <c r="X8" s="118"/>
    </row>
    <row r="9" spans="1:24" ht="16.5" customHeight="1" x14ac:dyDescent="0.3">
      <c r="A9" s="117"/>
      <c r="B9" s="118"/>
      <c r="C9" s="118"/>
      <c r="D9" s="122"/>
      <c r="E9" s="128" t="s">
        <v>3</v>
      </c>
      <c r="F9" s="122" t="s">
        <v>11</v>
      </c>
      <c r="G9" s="122"/>
      <c r="H9" s="122"/>
      <c r="I9" s="118"/>
      <c r="J9" s="118"/>
      <c r="K9" s="118"/>
      <c r="L9" s="118"/>
      <c r="M9" s="119"/>
      <c r="N9" s="118"/>
      <c r="O9" s="118"/>
      <c r="P9" s="196"/>
      <c r="Q9" s="196"/>
      <c r="R9" s="196"/>
      <c r="S9" s="118"/>
      <c r="T9" s="118"/>
      <c r="U9" s="118"/>
      <c r="V9" s="118"/>
      <c r="W9" s="118"/>
      <c r="X9" s="118"/>
    </row>
    <row r="10" spans="1:24" ht="16.5" customHeight="1" x14ac:dyDescent="0.3">
      <c r="A10" s="117"/>
      <c r="B10" s="118"/>
      <c r="C10" s="118"/>
      <c r="D10" s="123" t="s">
        <v>12</v>
      </c>
      <c r="E10" s="128" t="s">
        <v>3</v>
      </c>
      <c r="F10" s="420">
        <f>O67</f>
        <v>123225300</v>
      </c>
      <c r="G10" s="420"/>
      <c r="H10" s="420"/>
      <c r="I10" s="420"/>
      <c r="J10" s="118"/>
      <c r="K10" s="118"/>
      <c r="L10" s="118"/>
      <c r="M10" s="119"/>
      <c r="N10" s="118"/>
      <c r="O10" s="118"/>
      <c r="P10" s="196"/>
      <c r="Q10" s="196"/>
      <c r="R10" s="196"/>
      <c r="S10" s="118"/>
      <c r="T10" s="118"/>
      <c r="U10" s="118"/>
      <c r="V10" s="118"/>
      <c r="W10" s="118"/>
      <c r="X10" s="118"/>
    </row>
    <row r="11" spans="1:24" ht="16.5" customHeight="1" x14ac:dyDescent="0.3">
      <c r="A11" s="117"/>
      <c r="B11" s="118"/>
      <c r="C11" s="118"/>
      <c r="D11" s="122" t="s">
        <v>13</v>
      </c>
      <c r="E11" s="128" t="s">
        <v>3</v>
      </c>
      <c r="F11" s="124">
        <v>2021</v>
      </c>
      <c r="G11" s="122"/>
      <c r="H11" s="122"/>
      <c r="I11" s="118"/>
      <c r="J11" s="118"/>
      <c r="K11" s="118"/>
      <c r="L11" s="118"/>
      <c r="M11" s="119"/>
      <c r="N11" s="118"/>
      <c r="O11" s="118"/>
      <c r="P11" s="196"/>
      <c r="Q11" s="196"/>
      <c r="R11" s="196"/>
      <c r="S11" s="118"/>
      <c r="T11" s="118"/>
      <c r="U11" s="118"/>
      <c r="V11" s="118"/>
      <c r="W11" s="118"/>
      <c r="X11" s="118"/>
    </row>
    <row r="12" spans="1:24" ht="8.25" customHeight="1" x14ac:dyDescent="0.3">
      <c r="A12" s="117"/>
      <c r="B12" s="118"/>
      <c r="C12" s="118"/>
      <c r="D12" s="122"/>
      <c r="E12" s="122"/>
      <c r="F12" s="124"/>
      <c r="G12" s="122"/>
      <c r="H12" s="122"/>
      <c r="I12" s="118"/>
      <c r="J12" s="118"/>
      <c r="K12" s="118"/>
      <c r="L12" s="118"/>
      <c r="M12" s="119"/>
      <c r="N12" s="118"/>
      <c r="O12" s="118"/>
      <c r="P12" s="196"/>
      <c r="Q12" s="196"/>
      <c r="R12" s="196"/>
      <c r="S12" s="118"/>
      <c r="T12" s="118"/>
      <c r="U12" s="118"/>
      <c r="V12" s="118"/>
      <c r="W12" s="118"/>
      <c r="X12" s="118"/>
    </row>
    <row r="13" spans="1:24" ht="15" customHeight="1" x14ac:dyDescent="0.3">
      <c r="A13" s="421"/>
      <c r="B13" s="423" t="s">
        <v>14</v>
      </c>
      <c r="C13" s="424"/>
      <c r="D13" s="425"/>
      <c r="E13" s="423" t="s">
        <v>15</v>
      </c>
      <c r="F13" s="429"/>
      <c r="G13" s="429"/>
      <c r="H13" s="429"/>
      <c r="I13" s="429"/>
      <c r="J13" s="429"/>
      <c r="K13" s="429"/>
      <c r="L13" s="429"/>
      <c r="M13" s="432" t="s">
        <v>16</v>
      </c>
      <c r="N13" s="433" t="s">
        <v>17</v>
      </c>
      <c r="O13" s="433" t="s">
        <v>18</v>
      </c>
      <c r="P13" s="525" t="s">
        <v>18</v>
      </c>
      <c r="Q13" s="196" t="s">
        <v>18</v>
      </c>
      <c r="R13" s="196" t="s">
        <v>18</v>
      </c>
      <c r="S13" s="118"/>
      <c r="T13" s="118"/>
      <c r="U13" s="118"/>
      <c r="V13" s="118"/>
      <c r="W13" s="118"/>
      <c r="X13" s="118"/>
    </row>
    <row r="14" spans="1:24" ht="15" customHeight="1" x14ac:dyDescent="0.3">
      <c r="A14" s="422"/>
      <c r="B14" s="426"/>
      <c r="C14" s="427"/>
      <c r="D14" s="428"/>
      <c r="E14" s="430"/>
      <c r="F14" s="431"/>
      <c r="G14" s="431"/>
      <c r="H14" s="431"/>
      <c r="I14" s="431"/>
      <c r="J14" s="431"/>
      <c r="K14" s="431"/>
      <c r="L14" s="431"/>
      <c r="M14" s="431"/>
      <c r="N14" s="434"/>
      <c r="O14" s="434"/>
      <c r="P14" s="137"/>
      <c r="Q14" s="226"/>
      <c r="R14" s="329"/>
      <c r="S14" s="119"/>
      <c r="T14" s="119"/>
      <c r="U14" s="119"/>
      <c r="V14" s="119"/>
      <c r="W14" s="119"/>
      <c r="X14" s="119"/>
    </row>
    <row r="15" spans="1:24" ht="16.5" customHeight="1" x14ac:dyDescent="0.3">
      <c r="A15" s="128"/>
      <c r="B15" s="129" t="s">
        <v>19</v>
      </c>
      <c r="C15" s="130" t="s">
        <v>20</v>
      </c>
      <c r="D15" s="131"/>
      <c r="E15" s="379"/>
      <c r="F15" s="133"/>
      <c r="G15" s="133"/>
      <c r="H15" s="133"/>
      <c r="I15" s="133"/>
      <c r="J15" s="133"/>
      <c r="K15" s="133"/>
      <c r="L15" s="133"/>
      <c r="M15" s="134"/>
      <c r="N15" s="135"/>
      <c r="O15" s="136">
        <f>SUM(O18:O26)</f>
        <v>3571300</v>
      </c>
      <c r="P15" s="137">
        <v>3572200</v>
      </c>
      <c r="Q15" s="226">
        <v>3571300</v>
      </c>
      <c r="R15" s="226">
        <v>3571300</v>
      </c>
      <c r="S15" s="127"/>
      <c r="T15" s="127"/>
      <c r="U15" s="127"/>
      <c r="V15" s="127"/>
      <c r="W15" s="127"/>
      <c r="X15" s="127"/>
    </row>
    <row r="16" spans="1:24" ht="16.5" customHeight="1" x14ac:dyDescent="0.3">
      <c r="A16" s="117"/>
      <c r="B16" s="138" t="s">
        <v>21</v>
      </c>
      <c r="C16" s="139"/>
      <c r="D16" s="140"/>
      <c r="E16" s="378"/>
      <c r="F16" s="142"/>
      <c r="G16" s="139"/>
      <c r="H16" s="142"/>
      <c r="I16" s="142"/>
      <c r="J16" s="139"/>
      <c r="K16" s="139"/>
      <c r="L16" s="139"/>
      <c r="M16" s="143"/>
      <c r="N16" s="144"/>
      <c r="O16" s="136"/>
      <c r="P16" s="526"/>
      <c r="Q16" s="196"/>
      <c r="R16" s="196"/>
      <c r="S16" s="118"/>
      <c r="T16" s="118"/>
      <c r="U16" s="118"/>
      <c r="V16" s="118"/>
      <c r="W16" s="118"/>
      <c r="X16" s="118"/>
    </row>
    <row r="17" spans="1:24" ht="16.5" x14ac:dyDescent="0.3">
      <c r="A17" s="421"/>
      <c r="B17" s="435" t="s">
        <v>22</v>
      </c>
      <c r="C17" s="436"/>
      <c r="D17" s="437"/>
      <c r="E17" s="378"/>
      <c r="F17" s="142"/>
      <c r="G17" s="139"/>
      <c r="H17" s="142"/>
      <c r="I17" s="142"/>
      <c r="J17" s="139"/>
      <c r="K17" s="139"/>
      <c r="L17" s="139"/>
      <c r="M17" s="143"/>
      <c r="N17" s="146"/>
      <c r="O17" s="136"/>
      <c r="P17" s="527"/>
      <c r="Q17" s="196"/>
      <c r="R17" s="196"/>
      <c r="S17" s="118"/>
      <c r="T17" s="118"/>
      <c r="U17" s="118"/>
      <c r="V17" s="118"/>
      <c r="W17" s="118"/>
      <c r="X17" s="118"/>
    </row>
    <row r="18" spans="1:24" ht="16.5" customHeight="1" x14ac:dyDescent="0.3">
      <c r="A18" s="422"/>
      <c r="B18" s="149"/>
      <c r="C18" s="34" t="s">
        <v>23</v>
      </c>
      <c r="D18" s="35" t="s">
        <v>24</v>
      </c>
      <c r="E18" s="387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527">
        <v>270000</v>
      </c>
      <c r="Q18" s="196">
        <v>270000</v>
      </c>
      <c r="R18" s="196">
        <v>270000</v>
      </c>
      <c r="S18" s="118"/>
      <c r="T18" s="118"/>
      <c r="U18" s="118"/>
      <c r="V18" s="118"/>
      <c r="W18" s="118"/>
      <c r="X18" s="118"/>
    </row>
    <row r="19" spans="1:24" ht="16.5" customHeight="1" x14ac:dyDescent="0.3">
      <c r="A19" s="422"/>
      <c r="B19" s="149"/>
      <c r="C19" s="34" t="s">
        <v>23</v>
      </c>
      <c r="D19" s="35" t="s">
        <v>29</v>
      </c>
      <c r="E19" s="387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527">
        <v>684000</v>
      </c>
      <c r="Q19" s="196">
        <v>684000</v>
      </c>
      <c r="R19" s="196">
        <v>684000</v>
      </c>
      <c r="S19" s="118"/>
      <c r="T19" s="118"/>
      <c r="U19" s="118"/>
      <c r="V19" s="118"/>
      <c r="W19" s="118"/>
      <c r="X19" s="118"/>
    </row>
    <row r="20" spans="1:24" ht="16.5" customHeight="1" x14ac:dyDescent="0.3">
      <c r="A20" s="422"/>
      <c r="B20" s="149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527">
        <v>185000</v>
      </c>
      <c r="Q20" s="196">
        <v>185000</v>
      </c>
      <c r="R20" s="196">
        <v>185000</v>
      </c>
      <c r="S20" s="118"/>
      <c r="T20" s="118"/>
      <c r="U20" s="118"/>
      <c r="V20" s="118"/>
      <c r="W20" s="118"/>
      <c r="X20" s="118"/>
    </row>
    <row r="21" spans="1:24" ht="16.5" customHeight="1" x14ac:dyDescent="0.3">
      <c r="A21" s="422"/>
      <c r="B21" s="149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38700</v>
      </c>
      <c r="P21" s="527">
        <v>39600</v>
      </c>
      <c r="Q21" s="196">
        <v>38700</v>
      </c>
      <c r="R21" s="196">
        <v>38700</v>
      </c>
      <c r="S21" s="118"/>
      <c r="T21" s="118"/>
      <c r="U21" s="118"/>
      <c r="V21" s="118"/>
      <c r="W21" s="118"/>
      <c r="X21" s="118"/>
    </row>
    <row r="22" spans="1:24" ht="16.5" x14ac:dyDescent="0.3">
      <c r="A22" s="422"/>
      <c r="B22" s="149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527"/>
      <c r="Q22" s="196"/>
      <c r="R22" s="196"/>
      <c r="S22" s="118"/>
      <c r="T22" s="118"/>
      <c r="U22" s="118"/>
      <c r="V22" s="118"/>
      <c r="W22" s="118"/>
      <c r="X22" s="118"/>
    </row>
    <row r="23" spans="1:24" ht="16.5" x14ac:dyDescent="0.3">
      <c r="A23" s="422"/>
      <c r="B23" s="149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527">
        <v>56600</v>
      </c>
      <c r="Q23" s="196">
        <v>56600</v>
      </c>
      <c r="R23" s="196">
        <v>56600</v>
      </c>
      <c r="S23" s="118"/>
      <c r="T23" s="118"/>
      <c r="U23" s="118"/>
      <c r="V23" s="118"/>
      <c r="W23" s="118"/>
      <c r="X23" s="118"/>
    </row>
    <row r="24" spans="1:24" ht="16.5" x14ac:dyDescent="0.3">
      <c r="A24" s="422"/>
      <c r="B24" s="149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527">
        <v>25000</v>
      </c>
      <c r="Q24" s="196">
        <v>25000</v>
      </c>
      <c r="R24" s="196">
        <v>25000</v>
      </c>
      <c r="S24" s="118"/>
      <c r="T24" s="118"/>
      <c r="U24" s="118"/>
      <c r="V24" s="118"/>
      <c r="W24" s="118"/>
      <c r="X24" s="118"/>
    </row>
    <row r="25" spans="1:24" ht="16.5" x14ac:dyDescent="0.3">
      <c r="A25" s="422"/>
      <c r="B25" s="149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527">
        <v>100000</v>
      </c>
      <c r="Q25" s="196">
        <v>100000</v>
      </c>
      <c r="R25" s="196">
        <v>100000</v>
      </c>
      <c r="S25" s="118"/>
      <c r="T25" s="118"/>
      <c r="U25" s="118"/>
      <c r="V25" s="118"/>
      <c r="W25" s="118"/>
      <c r="X25" s="118"/>
    </row>
    <row r="26" spans="1:24" ht="30.75" customHeight="1" x14ac:dyDescent="0.3">
      <c r="A26" s="422"/>
      <c r="B26" s="149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527">
        <v>2212000</v>
      </c>
      <c r="Q26" s="196">
        <v>2212000</v>
      </c>
      <c r="R26" s="196">
        <v>2212000</v>
      </c>
      <c r="S26" s="118"/>
      <c r="T26" s="118"/>
      <c r="U26" s="118"/>
      <c r="V26" s="118"/>
      <c r="W26" s="118"/>
      <c r="X26" s="118"/>
    </row>
    <row r="27" spans="1:24" ht="16.5" customHeight="1" x14ac:dyDescent="0.45">
      <c r="A27" s="128"/>
      <c r="B27" s="152" t="s">
        <v>45</v>
      </c>
      <c r="C27" s="153" t="s">
        <v>46</v>
      </c>
      <c r="D27" s="154"/>
      <c r="E27" s="155"/>
      <c r="F27" s="117"/>
      <c r="G27" s="117"/>
      <c r="H27" s="117"/>
      <c r="I27" s="117"/>
      <c r="J27" s="117"/>
      <c r="K27" s="117"/>
      <c r="L27" s="117"/>
      <c r="M27" s="156"/>
      <c r="N27" s="157"/>
      <c r="O27" s="158">
        <f>O28+O38+O47+O43+O55+O61</f>
        <v>119654000</v>
      </c>
      <c r="P27" s="528">
        <v>119654000</v>
      </c>
      <c r="Q27" s="345">
        <v>119654000</v>
      </c>
      <c r="R27" s="345">
        <v>119654000</v>
      </c>
      <c r="S27" s="160"/>
      <c r="T27" s="118"/>
      <c r="U27" s="118"/>
      <c r="V27" s="118"/>
      <c r="W27" s="118"/>
      <c r="X27" s="118"/>
    </row>
    <row r="28" spans="1:24" ht="18.75" x14ac:dyDescent="0.45">
      <c r="A28" s="117"/>
      <c r="B28" s="438" t="s">
        <v>47</v>
      </c>
      <c r="C28" s="439"/>
      <c r="D28" s="440"/>
      <c r="E28" s="161"/>
      <c r="F28" s="161"/>
      <c r="G28" s="161"/>
      <c r="H28" s="161"/>
      <c r="I28" s="161"/>
      <c r="J28" s="161"/>
      <c r="K28" s="161"/>
      <c r="L28" s="161"/>
      <c r="M28" s="162"/>
      <c r="N28" s="163"/>
      <c r="O28" s="164">
        <f>SUM(O29:O36)</f>
        <v>64100000</v>
      </c>
      <c r="P28" s="526">
        <v>68100000</v>
      </c>
      <c r="Q28" s="345">
        <v>68100000</v>
      </c>
      <c r="R28" s="345">
        <v>64100000</v>
      </c>
      <c r="S28" s="160"/>
      <c r="T28" s="118"/>
      <c r="U28" s="118"/>
      <c r="V28" s="118"/>
      <c r="W28" s="118"/>
      <c r="X28" s="118"/>
    </row>
    <row r="29" spans="1:24" ht="16.5" customHeight="1" x14ac:dyDescent="0.3">
      <c r="A29" s="421"/>
      <c r="B29" s="441"/>
      <c r="C29" s="161" t="s">
        <v>23</v>
      </c>
      <c r="D29" s="166" t="s">
        <v>48</v>
      </c>
      <c r="E29" s="382">
        <v>48</v>
      </c>
      <c r="F29" s="161" t="s">
        <v>49</v>
      </c>
      <c r="G29" s="161" t="s">
        <v>26</v>
      </c>
      <c r="H29" s="161">
        <v>2</v>
      </c>
      <c r="I29" s="161" t="s">
        <v>50</v>
      </c>
      <c r="J29" s="161" t="s">
        <v>26</v>
      </c>
      <c r="K29" s="161">
        <v>1</v>
      </c>
      <c r="L29" s="161" t="s">
        <v>27</v>
      </c>
      <c r="M29" s="168" t="s">
        <v>51</v>
      </c>
      <c r="N29" s="169">
        <v>500000</v>
      </c>
      <c r="O29" s="163">
        <f t="shared" ref="O29:O37" si="1">E29*H29*K29*N29</f>
        <v>48000000</v>
      </c>
      <c r="P29" s="527">
        <v>40000000</v>
      </c>
      <c r="Q29" s="196">
        <v>40000000</v>
      </c>
      <c r="R29" s="196">
        <v>48000000</v>
      </c>
      <c r="S29" s="160"/>
      <c r="T29" s="118"/>
      <c r="U29" s="118"/>
      <c r="V29" s="118"/>
      <c r="W29" s="118"/>
      <c r="X29" s="118"/>
    </row>
    <row r="30" spans="1:24" ht="16.5" customHeight="1" x14ac:dyDescent="0.3">
      <c r="A30" s="421"/>
      <c r="B30" s="441"/>
      <c r="C30" s="161"/>
      <c r="D30" s="166"/>
      <c r="E30" s="382"/>
      <c r="F30" s="161"/>
      <c r="G30" s="161"/>
      <c r="H30" s="161"/>
      <c r="I30" s="161"/>
      <c r="J30" s="161"/>
      <c r="K30" s="161"/>
      <c r="L30" s="161"/>
      <c r="M30" s="168"/>
      <c r="N30" s="169"/>
      <c r="O30" s="163"/>
      <c r="P30" s="527">
        <v>6000000</v>
      </c>
      <c r="Q30" s="196">
        <v>6000000</v>
      </c>
      <c r="R30" s="196"/>
      <c r="S30" s="160"/>
      <c r="T30" s="118"/>
      <c r="U30" s="118"/>
      <c r="V30" s="118"/>
      <c r="W30" s="118"/>
      <c r="X30" s="118"/>
    </row>
    <row r="31" spans="1:24" ht="16.5" customHeight="1" x14ac:dyDescent="0.3">
      <c r="A31" s="421"/>
      <c r="B31" s="441"/>
      <c r="C31" s="161"/>
      <c r="D31" s="166"/>
      <c r="E31" s="382"/>
      <c r="F31" s="161"/>
      <c r="G31" s="161"/>
      <c r="H31" s="161"/>
      <c r="I31" s="161"/>
      <c r="J31" s="161"/>
      <c r="K31" s="161"/>
      <c r="L31" s="161"/>
      <c r="M31" s="168"/>
      <c r="N31" s="169"/>
      <c r="O31" s="163"/>
      <c r="P31" s="527">
        <v>6000000</v>
      </c>
      <c r="Q31" s="196">
        <v>6000000</v>
      </c>
      <c r="R31" s="196"/>
      <c r="S31" s="160"/>
      <c r="T31" s="118"/>
      <c r="U31" s="118"/>
      <c r="V31" s="118"/>
      <c r="W31" s="118"/>
      <c r="X31" s="118"/>
    </row>
    <row r="32" spans="1:24" ht="16.5" customHeight="1" x14ac:dyDescent="0.3">
      <c r="A32" s="422"/>
      <c r="B32" s="442"/>
      <c r="C32" s="161" t="s">
        <v>23</v>
      </c>
      <c r="D32" s="166" t="s">
        <v>52</v>
      </c>
      <c r="E32" s="382">
        <v>40</v>
      </c>
      <c r="F32" s="161" t="s">
        <v>49</v>
      </c>
      <c r="G32" s="161" t="s">
        <v>26</v>
      </c>
      <c r="H32" s="161">
        <v>3</v>
      </c>
      <c r="I32" s="161" t="s">
        <v>50</v>
      </c>
      <c r="J32" s="161" t="s">
        <v>26</v>
      </c>
      <c r="K32" s="161">
        <v>1</v>
      </c>
      <c r="L32" s="161" t="s">
        <v>27</v>
      </c>
      <c r="M32" s="168" t="s">
        <v>53</v>
      </c>
      <c r="N32" s="169">
        <v>100000</v>
      </c>
      <c r="O32" s="163">
        <f t="shared" si="1"/>
        <v>12000000</v>
      </c>
      <c r="P32" s="527">
        <v>12000000</v>
      </c>
      <c r="Q32" s="196">
        <v>12000000</v>
      </c>
      <c r="R32" s="196">
        <v>12000000</v>
      </c>
      <c r="S32" s="118"/>
      <c r="T32" s="118"/>
      <c r="U32" s="118"/>
      <c r="V32" s="118"/>
      <c r="W32" s="118"/>
      <c r="X32" s="118"/>
    </row>
    <row r="33" spans="1:24" ht="16.5" customHeight="1" x14ac:dyDescent="0.3">
      <c r="A33" s="422"/>
      <c r="B33" s="170"/>
      <c r="C33" s="161" t="s">
        <v>23</v>
      </c>
      <c r="D33" s="166" t="s">
        <v>54</v>
      </c>
      <c r="E33" s="382">
        <v>4</v>
      </c>
      <c r="F33" s="161" t="s">
        <v>49</v>
      </c>
      <c r="G33" s="161" t="s">
        <v>26</v>
      </c>
      <c r="H33" s="161">
        <v>3</v>
      </c>
      <c r="I33" s="161" t="s">
        <v>50</v>
      </c>
      <c r="J33" s="161" t="s">
        <v>26</v>
      </c>
      <c r="K33" s="161">
        <v>1</v>
      </c>
      <c r="L33" s="161" t="s">
        <v>27</v>
      </c>
      <c r="M33" s="168" t="s">
        <v>53</v>
      </c>
      <c r="N33" s="169">
        <v>100000</v>
      </c>
      <c r="O33" s="163">
        <f t="shared" si="1"/>
        <v>1200000</v>
      </c>
      <c r="P33" s="527">
        <v>1200000</v>
      </c>
      <c r="Q33" s="196">
        <v>1200000</v>
      </c>
      <c r="R33" s="196">
        <v>1200000</v>
      </c>
      <c r="S33" s="118"/>
      <c r="T33" s="118"/>
      <c r="U33" s="118"/>
      <c r="V33" s="118"/>
      <c r="W33" s="118"/>
      <c r="X33" s="118"/>
    </row>
    <row r="34" spans="1:24" ht="16.5" customHeight="1" x14ac:dyDescent="0.3">
      <c r="A34" s="422"/>
      <c r="B34" s="170"/>
      <c r="C34" s="161" t="s">
        <v>23</v>
      </c>
      <c r="D34" s="166" t="s">
        <v>55</v>
      </c>
      <c r="E34" s="382">
        <v>4</v>
      </c>
      <c r="F34" s="161" t="s">
        <v>49</v>
      </c>
      <c r="G34" s="161" t="s">
        <v>26</v>
      </c>
      <c r="H34" s="161">
        <v>2</v>
      </c>
      <c r="I34" s="161" t="s">
        <v>50</v>
      </c>
      <c r="J34" s="161" t="s">
        <v>26</v>
      </c>
      <c r="K34" s="161">
        <v>1</v>
      </c>
      <c r="L34" s="161" t="s">
        <v>27</v>
      </c>
      <c r="M34" s="168" t="s">
        <v>53</v>
      </c>
      <c r="N34" s="169">
        <v>100000</v>
      </c>
      <c r="O34" s="163">
        <f t="shared" si="1"/>
        <v>800000</v>
      </c>
      <c r="P34" s="527">
        <v>800000</v>
      </c>
      <c r="Q34" s="196">
        <v>800000</v>
      </c>
      <c r="R34" s="196">
        <v>800000</v>
      </c>
      <c r="S34" s="118"/>
      <c r="T34" s="118"/>
      <c r="U34" s="118"/>
      <c r="V34" s="118"/>
      <c r="W34" s="118"/>
      <c r="X34" s="118"/>
    </row>
    <row r="35" spans="1:24" ht="16.5" customHeight="1" x14ac:dyDescent="0.3">
      <c r="A35" s="422"/>
      <c r="B35" s="170"/>
      <c r="C35" s="161" t="s">
        <v>23</v>
      </c>
      <c r="D35" s="166" t="s">
        <v>56</v>
      </c>
      <c r="E35" s="382">
        <v>3</v>
      </c>
      <c r="F35" s="161" t="s">
        <v>49</v>
      </c>
      <c r="G35" s="161" t="s">
        <v>26</v>
      </c>
      <c r="H35" s="161">
        <v>1</v>
      </c>
      <c r="I35" s="161" t="s">
        <v>50</v>
      </c>
      <c r="J35" s="161" t="s">
        <v>26</v>
      </c>
      <c r="K35" s="161">
        <v>1</v>
      </c>
      <c r="L35" s="161" t="s">
        <v>27</v>
      </c>
      <c r="M35" s="168" t="s">
        <v>53</v>
      </c>
      <c r="N35" s="169">
        <v>100000</v>
      </c>
      <c r="O35" s="163">
        <f t="shared" si="1"/>
        <v>300000</v>
      </c>
      <c r="P35" s="527">
        <v>300000</v>
      </c>
      <c r="Q35" s="196">
        <v>300000</v>
      </c>
      <c r="R35" s="196">
        <v>300000</v>
      </c>
      <c r="S35" s="118"/>
      <c r="T35" s="118"/>
      <c r="U35" s="118"/>
      <c r="V35" s="118"/>
      <c r="W35" s="118"/>
      <c r="X35" s="118"/>
    </row>
    <row r="36" spans="1:24" ht="15.75" customHeight="1" x14ac:dyDescent="0.3">
      <c r="A36" s="422"/>
      <c r="B36" s="384"/>
      <c r="C36" s="172" t="s">
        <v>23</v>
      </c>
      <c r="D36" s="166" t="s">
        <v>57</v>
      </c>
      <c r="E36" s="382">
        <v>12</v>
      </c>
      <c r="F36" s="172" t="s">
        <v>49</v>
      </c>
      <c r="G36" s="172" t="s">
        <v>26</v>
      </c>
      <c r="H36" s="172">
        <v>1</v>
      </c>
      <c r="I36" s="172" t="s">
        <v>50</v>
      </c>
      <c r="J36" s="172" t="s">
        <v>26</v>
      </c>
      <c r="K36" s="172">
        <v>1</v>
      </c>
      <c r="L36" s="173" t="s">
        <v>27</v>
      </c>
      <c r="M36" s="168" t="s">
        <v>53</v>
      </c>
      <c r="N36" s="174">
        <v>150000</v>
      </c>
      <c r="O36" s="175">
        <f t="shared" si="1"/>
        <v>1800000</v>
      </c>
      <c r="P36" s="527">
        <v>1800000</v>
      </c>
      <c r="Q36" s="196">
        <v>1800000</v>
      </c>
      <c r="R36" s="196">
        <v>1800000</v>
      </c>
      <c r="S36" s="118"/>
      <c r="T36" s="118"/>
      <c r="U36" s="118"/>
      <c r="V36" s="118"/>
      <c r="W36" s="118"/>
      <c r="X36" s="118"/>
    </row>
    <row r="37" spans="1:24" ht="2.25" customHeight="1" x14ac:dyDescent="0.3">
      <c r="A37" s="422"/>
      <c r="B37" s="443"/>
      <c r="C37" s="444"/>
      <c r="D37" s="445"/>
      <c r="E37" s="385"/>
      <c r="F37" s="179"/>
      <c r="G37" s="179"/>
      <c r="H37" s="179"/>
      <c r="I37" s="179"/>
      <c r="J37" s="179"/>
      <c r="K37" s="179"/>
      <c r="L37" s="179"/>
      <c r="M37" s="302"/>
      <c r="N37" s="303"/>
      <c r="O37" s="181">
        <f t="shared" si="1"/>
        <v>0</v>
      </c>
      <c r="P37" s="529">
        <v>0</v>
      </c>
      <c r="Q37" s="196">
        <v>0</v>
      </c>
      <c r="R37" s="196">
        <v>0</v>
      </c>
      <c r="S37" s="118"/>
      <c r="T37" s="118"/>
      <c r="U37" s="118"/>
      <c r="V37" s="118"/>
      <c r="W37" s="118"/>
      <c r="X37" s="118"/>
    </row>
    <row r="38" spans="1:24" ht="15" customHeight="1" x14ac:dyDescent="0.45">
      <c r="A38" s="119"/>
      <c r="B38" s="447" t="s">
        <v>58</v>
      </c>
      <c r="C38" s="418"/>
      <c r="D38" s="422"/>
      <c r="E38" s="382"/>
      <c r="F38" s="161"/>
      <c r="G38" s="161"/>
      <c r="H38" s="161"/>
      <c r="I38" s="161"/>
      <c r="J38" s="161"/>
      <c r="K38" s="161"/>
      <c r="L38" s="161"/>
      <c r="M38" s="168"/>
      <c r="N38" s="163"/>
      <c r="O38" s="177">
        <f>SUM(O39:O41)</f>
        <v>4096000</v>
      </c>
      <c r="P38" s="530">
        <v>4316000</v>
      </c>
      <c r="Q38" s="345">
        <v>4316000</v>
      </c>
      <c r="R38" s="345">
        <v>4146000</v>
      </c>
      <c r="S38" s="118"/>
      <c r="T38" s="118"/>
      <c r="U38" s="118"/>
      <c r="V38" s="118"/>
      <c r="W38" s="118"/>
      <c r="X38" s="118"/>
    </row>
    <row r="39" spans="1:24" ht="15" customHeight="1" x14ac:dyDescent="0.3">
      <c r="A39" s="448"/>
      <c r="B39" s="449"/>
      <c r="C39" s="172" t="s">
        <v>23</v>
      </c>
      <c r="D39" s="166" t="s">
        <v>59</v>
      </c>
      <c r="E39" s="382">
        <v>26</v>
      </c>
      <c r="F39" s="172" t="s">
        <v>60</v>
      </c>
      <c r="G39" s="172" t="s">
        <v>26</v>
      </c>
      <c r="H39" s="172">
        <v>1</v>
      </c>
      <c r="I39" s="172" t="s">
        <v>27</v>
      </c>
      <c r="J39" s="172"/>
      <c r="K39" s="172"/>
      <c r="L39" s="300"/>
      <c r="M39" s="172" t="s">
        <v>61</v>
      </c>
      <c r="N39" s="301">
        <v>74300</v>
      </c>
      <c r="O39" s="163">
        <f>E39*H39*N39</f>
        <v>1931800</v>
      </c>
      <c r="P39" s="531">
        <v>1857500</v>
      </c>
      <c r="Q39" s="196">
        <v>1857500</v>
      </c>
      <c r="R39" s="196">
        <v>2006100</v>
      </c>
      <c r="S39" s="118"/>
      <c r="T39" s="118"/>
      <c r="U39" s="118"/>
      <c r="V39" s="118"/>
      <c r="W39" s="118"/>
      <c r="X39" s="118"/>
    </row>
    <row r="40" spans="1:24" ht="14.25" customHeight="1" x14ac:dyDescent="0.3">
      <c r="A40" s="422"/>
      <c r="B40" s="442"/>
      <c r="C40" s="172" t="s">
        <v>23</v>
      </c>
      <c r="D40" s="371" t="s">
        <v>62</v>
      </c>
      <c r="E40" s="382">
        <f>(40*4*10*2)+14+2000</f>
        <v>5214</v>
      </c>
      <c r="F40" s="172" t="s">
        <v>63</v>
      </c>
      <c r="G40" s="172" t="s">
        <v>26</v>
      </c>
      <c r="H40" s="172">
        <v>1</v>
      </c>
      <c r="I40" s="172" t="s">
        <v>27</v>
      </c>
      <c r="J40" s="172"/>
      <c r="K40" s="172"/>
      <c r="L40" s="172"/>
      <c r="M40" s="168" t="s">
        <v>33</v>
      </c>
      <c r="N40" s="183">
        <v>300</v>
      </c>
      <c r="O40" s="163">
        <f>E40*H40*N40</f>
        <v>1564200</v>
      </c>
      <c r="P40" s="527">
        <v>1858500</v>
      </c>
      <c r="Q40" s="196">
        <v>1858500</v>
      </c>
      <c r="R40" s="196">
        <v>1539900</v>
      </c>
      <c r="S40" s="118"/>
      <c r="T40" s="118"/>
      <c r="U40" s="118"/>
      <c r="V40" s="118"/>
      <c r="W40" s="118"/>
      <c r="X40" s="118"/>
    </row>
    <row r="41" spans="1:24" ht="16.5" customHeight="1" x14ac:dyDescent="0.3">
      <c r="A41" s="422"/>
      <c r="B41" s="442"/>
      <c r="C41" s="172" t="s">
        <v>23</v>
      </c>
      <c r="D41" s="184" t="s">
        <v>64</v>
      </c>
      <c r="E41" s="382">
        <v>40</v>
      </c>
      <c r="F41" s="172" t="s">
        <v>63</v>
      </c>
      <c r="G41" s="172" t="s">
        <v>26</v>
      </c>
      <c r="H41" s="172">
        <v>1</v>
      </c>
      <c r="I41" s="172" t="s">
        <v>27</v>
      </c>
      <c r="J41" s="172"/>
      <c r="K41" s="172"/>
      <c r="L41" s="172"/>
      <c r="M41" s="168" t="s">
        <v>33</v>
      </c>
      <c r="N41" s="183">
        <v>15000</v>
      </c>
      <c r="O41" s="163">
        <f>E41*H41*N41</f>
        <v>600000</v>
      </c>
      <c r="P41" s="527">
        <v>600000</v>
      </c>
      <c r="Q41" s="196">
        <v>600000</v>
      </c>
      <c r="R41" s="196">
        <v>600000</v>
      </c>
      <c r="S41" s="118"/>
      <c r="T41" s="118"/>
      <c r="U41" s="118"/>
      <c r="V41" s="118"/>
      <c r="W41" s="118"/>
      <c r="X41" s="118"/>
    </row>
    <row r="42" spans="1:24" ht="6" customHeight="1" x14ac:dyDescent="0.3">
      <c r="A42" s="422"/>
      <c r="B42" s="450"/>
      <c r="C42" s="444"/>
      <c r="D42" s="445"/>
      <c r="E42" s="385"/>
      <c r="F42" s="179"/>
      <c r="G42" s="179"/>
      <c r="H42" s="179"/>
      <c r="I42" s="179"/>
      <c r="J42" s="179"/>
      <c r="K42" s="179"/>
      <c r="L42" s="179"/>
      <c r="M42" s="302"/>
      <c r="N42" s="372"/>
      <c r="O42" s="181">
        <f>E42*H42*N42</f>
        <v>0</v>
      </c>
      <c r="P42" s="527">
        <v>0</v>
      </c>
      <c r="Q42" s="196">
        <v>0</v>
      </c>
      <c r="R42" s="196">
        <v>0</v>
      </c>
      <c r="S42" s="118"/>
      <c r="T42" s="118"/>
      <c r="U42" s="118"/>
      <c r="V42" s="118"/>
      <c r="W42" s="118"/>
      <c r="X42" s="118"/>
    </row>
    <row r="43" spans="1:24" ht="16.5" customHeight="1" x14ac:dyDescent="0.45">
      <c r="A43" s="119"/>
      <c r="B43" s="451" t="s">
        <v>96</v>
      </c>
      <c r="C43" s="418"/>
      <c r="D43" s="422"/>
      <c r="E43" s="382"/>
      <c r="F43" s="161"/>
      <c r="G43" s="161"/>
      <c r="H43" s="161"/>
      <c r="I43" s="161"/>
      <c r="J43" s="161"/>
      <c r="K43" s="161"/>
      <c r="L43" s="161"/>
      <c r="M43" s="168"/>
      <c r="N43" s="183"/>
      <c r="O43" s="177">
        <f>O44</f>
        <v>14300000</v>
      </c>
      <c r="P43" s="527"/>
      <c r="Q43" s="196">
        <v>0</v>
      </c>
      <c r="R43" s="196">
        <v>0</v>
      </c>
      <c r="S43" s="118"/>
      <c r="T43" s="118"/>
      <c r="U43" s="118"/>
      <c r="V43" s="118"/>
      <c r="W43" s="118"/>
      <c r="X43" s="118"/>
    </row>
    <row r="44" spans="1:24" ht="33" customHeight="1" x14ac:dyDescent="0.3">
      <c r="A44" s="381"/>
      <c r="B44" s="452" t="s">
        <v>95</v>
      </c>
      <c r="C44" s="453"/>
      <c r="D44" s="454"/>
      <c r="E44" s="382">
        <v>1</v>
      </c>
      <c r="F44" s="161" t="s">
        <v>82</v>
      </c>
      <c r="G44" s="161" t="s">
        <v>26</v>
      </c>
      <c r="H44" s="161">
        <v>1</v>
      </c>
      <c r="I44" s="161" t="s">
        <v>27</v>
      </c>
      <c r="J44" s="161"/>
      <c r="K44" s="161"/>
      <c r="L44" s="161"/>
      <c r="M44" s="168" t="s">
        <v>97</v>
      </c>
      <c r="N44" s="186">
        <v>14300000</v>
      </c>
      <c r="O44" s="175">
        <f>N44</f>
        <v>14300000</v>
      </c>
      <c r="P44" s="527"/>
      <c r="Q44" s="196"/>
      <c r="R44" s="196"/>
      <c r="S44" s="118"/>
      <c r="T44" s="118"/>
      <c r="U44" s="118"/>
      <c r="V44" s="118"/>
      <c r="W44" s="118"/>
      <c r="X44" s="118"/>
    </row>
    <row r="45" spans="1:24" ht="3" customHeight="1" x14ac:dyDescent="0.3">
      <c r="A45" s="187"/>
      <c r="B45" s="188"/>
      <c r="C45" s="189"/>
      <c r="D45" s="190"/>
      <c r="E45" s="382"/>
      <c r="F45" s="161"/>
      <c r="G45" s="161"/>
      <c r="H45" s="161"/>
      <c r="I45" s="161"/>
      <c r="J45" s="161"/>
      <c r="K45" s="161"/>
      <c r="L45" s="161"/>
      <c r="M45" s="168"/>
      <c r="N45" s="186"/>
      <c r="O45" s="175"/>
      <c r="P45" s="527"/>
      <c r="Q45" s="196"/>
      <c r="R45" s="196"/>
      <c r="S45" s="118"/>
      <c r="T45" s="118"/>
      <c r="U45" s="118"/>
      <c r="V45" s="118"/>
      <c r="W45" s="118"/>
      <c r="X45" s="118"/>
    </row>
    <row r="46" spans="1:24" ht="16.5" customHeight="1" x14ac:dyDescent="0.3">
      <c r="A46" s="117"/>
      <c r="B46" s="455" t="s">
        <v>65</v>
      </c>
      <c r="C46" s="418"/>
      <c r="D46" s="422"/>
      <c r="E46" s="382"/>
      <c r="F46" s="161"/>
      <c r="G46" s="161"/>
      <c r="H46" s="161"/>
      <c r="I46" s="161"/>
      <c r="J46" s="161"/>
      <c r="K46" s="161"/>
      <c r="L46" s="161"/>
      <c r="M46" s="168"/>
      <c r="N46" s="183"/>
      <c r="O46" s="163"/>
      <c r="P46" s="527"/>
      <c r="Q46" s="196"/>
      <c r="R46" s="196"/>
      <c r="S46" s="118"/>
      <c r="T46" s="118"/>
      <c r="U46" s="118"/>
      <c r="V46" s="118"/>
      <c r="W46" s="118"/>
      <c r="X46" s="118"/>
    </row>
    <row r="47" spans="1:24" ht="18.75" x14ac:dyDescent="0.45">
      <c r="A47" s="421"/>
      <c r="B47" s="449"/>
      <c r="C47" s="456" t="s">
        <v>66</v>
      </c>
      <c r="D47" s="422"/>
      <c r="E47" s="382"/>
      <c r="F47" s="161"/>
      <c r="G47" s="161"/>
      <c r="H47" s="161"/>
      <c r="I47" s="161"/>
      <c r="J47" s="161"/>
      <c r="K47" s="161"/>
      <c r="L47" s="161"/>
      <c r="M47" s="168"/>
      <c r="N47" s="183"/>
      <c r="O47" s="177">
        <f>SUM(O48:O52)</f>
        <v>22800000</v>
      </c>
      <c r="P47" s="532">
        <v>22800000</v>
      </c>
      <c r="Q47" s="345">
        <v>22800000</v>
      </c>
      <c r="R47" s="345">
        <v>22800000</v>
      </c>
      <c r="S47" s="118"/>
      <c r="T47" s="118"/>
      <c r="U47" s="118"/>
      <c r="V47" s="118"/>
      <c r="W47" s="118"/>
      <c r="X47" s="118"/>
    </row>
    <row r="48" spans="1:24" ht="16.5" customHeight="1" x14ac:dyDescent="0.3">
      <c r="A48" s="422"/>
      <c r="B48" s="442"/>
      <c r="C48" s="191" t="s">
        <v>23</v>
      </c>
      <c r="D48" s="166" t="s">
        <v>67</v>
      </c>
      <c r="E48" s="387">
        <v>2</v>
      </c>
      <c r="F48" s="25" t="s">
        <v>49</v>
      </c>
      <c r="G48" s="25" t="s">
        <v>26</v>
      </c>
      <c r="H48" s="25">
        <v>1</v>
      </c>
      <c r="I48" s="25" t="s">
        <v>50</v>
      </c>
      <c r="J48" s="25" t="s">
        <v>26</v>
      </c>
      <c r="K48" s="70">
        <v>2</v>
      </c>
      <c r="L48" s="25" t="s">
        <v>68</v>
      </c>
      <c r="M48" s="168" t="s">
        <v>69</v>
      </c>
      <c r="N48" s="183">
        <v>900000</v>
      </c>
      <c r="O48" s="163">
        <f>E48*H48*K48*N48</f>
        <v>3600000</v>
      </c>
      <c r="P48" s="527">
        <v>10800000</v>
      </c>
      <c r="Q48" s="196">
        <v>14400000</v>
      </c>
      <c r="R48" s="196">
        <v>3600000</v>
      </c>
      <c r="S48" s="118"/>
      <c r="T48" s="118"/>
      <c r="U48" s="118"/>
      <c r="V48" s="118"/>
      <c r="W48" s="118"/>
      <c r="X48" s="118"/>
    </row>
    <row r="49" spans="1:24" ht="16.5" customHeight="1" x14ac:dyDescent="0.3">
      <c r="A49" s="422"/>
      <c r="B49" s="442"/>
      <c r="C49" s="191" t="s">
        <v>23</v>
      </c>
      <c r="D49" s="166" t="s">
        <v>67</v>
      </c>
      <c r="E49" s="387">
        <v>4</v>
      </c>
      <c r="F49" s="25" t="s">
        <v>49</v>
      </c>
      <c r="G49" s="25" t="s">
        <v>26</v>
      </c>
      <c r="H49" s="25">
        <v>1</v>
      </c>
      <c r="I49" s="25" t="s">
        <v>50</v>
      </c>
      <c r="J49" s="25" t="s">
        <v>26</v>
      </c>
      <c r="K49" s="70">
        <v>3</v>
      </c>
      <c r="L49" s="25" t="s">
        <v>68</v>
      </c>
      <c r="M49" s="168" t="s">
        <v>69</v>
      </c>
      <c r="N49" s="183">
        <v>900000</v>
      </c>
      <c r="O49" s="163">
        <f>E49*H49*K49*N49</f>
        <v>10800000</v>
      </c>
      <c r="P49" s="527">
        <v>3600000</v>
      </c>
      <c r="Q49" s="196"/>
      <c r="R49" s="196">
        <v>10800000</v>
      </c>
      <c r="S49" s="118"/>
      <c r="T49" s="118"/>
      <c r="U49" s="118"/>
      <c r="V49" s="118"/>
      <c r="W49" s="118"/>
      <c r="X49" s="118"/>
    </row>
    <row r="50" spans="1:24" ht="16.5" customHeight="1" x14ac:dyDescent="0.3">
      <c r="A50" s="422"/>
      <c r="B50" s="442"/>
      <c r="C50" s="191" t="s">
        <v>23</v>
      </c>
      <c r="D50" s="166" t="s">
        <v>70</v>
      </c>
      <c r="E50" s="387">
        <v>1</v>
      </c>
      <c r="F50" s="25" t="s">
        <v>49</v>
      </c>
      <c r="G50" s="25" t="s">
        <v>26</v>
      </c>
      <c r="H50" s="25">
        <v>1</v>
      </c>
      <c r="I50" s="25" t="s">
        <v>50</v>
      </c>
      <c r="J50" s="25" t="s">
        <v>26</v>
      </c>
      <c r="K50" s="70">
        <v>4</v>
      </c>
      <c r="L50" s="25" t="s">
        <v>68</v>
      </c>
      <c r="M50" s="168" t="s">
        <v>69</v>
      </c>
      <c r="N50" s="183">
        <v>900000</v>
      </c>
      <c r="O50" s="163">
        <f>E50*H50*K50*N50</f>
        <v>3600000</v>
      </c>
      <c r="P50" s="527">
        <v>3600000</v>
      </c>
      <c r="Q50" s="196">
        <v>3600000</v>
      </c>
      <c r="R50" s="196">
        <v>3600000</v>
      </c>
      <c r="S50" s="118"/>
      <c r="T50" s="118"/>
      <c r="U50" s="118"/>
      <c r="V50" s="118"/>
      <c r="W50" s="118"/>
      <c r="X50" s="118"/>
    </row>
    <row r="51" spans="1:24" ht="16.5" customHeight="1" x14ac:dyDescent="0.3">
      <c r="A51" s="422"/>
      <c r="B51" s="442"/>
      <c r="C51" s="191" t="s">
        <v>23</v>
      </c>
      <c r="D51" s="166" t="s">
        <v>70</v>
      </c>
      <c r="E51" s="387">
        <v>2</v>
      </c>
      <c r="F51" s="25" t="s">
        <v>49</v>
      </c>
      <c r="G51" s="25" t="s">
        <v>26</v>
      </c>
      <c r="H51" s="25">
        <v>1</v>
      </c>
      <c r="I51" s="25" t="s">
        <v>50</v>
      </c>
      <c r="J51" s="25" t="s">
        <v>26</v>
      </c>
      <c r="K51" s="70">
        <v>2</v>
      </c>
      <c r="L51" s="25" t="s">
        <v>68</v>
      </c>
      <c r="M51" s="168" t="s">
        <v>69</v>
      </c>
      <c r="N51" s="183">
        <v>900000</v>
      </c>
      <c r="O51" s="163">
        <f>E51*H51*K51*N51</f>
        <v>3600000</v>
      </c>
      <c r="P51" s="527">
        <v>3600000</v>
      </c>
      <c r="Q51" s="196">
        <v>3600000</v>
      </c>
      <c r="R51" s="196">
        <v>3600000</v>
      </c>
      <c r="S51" s="118"/>
      <c r="T51" s="118"/>
      <c r="U51" s="118"/>
      <c r="V51" s="118"/>
      <c r="W51" s="118"/>
      <c r="X51" s="118"/>
    </row>
    <row r="52" spans="1:24" ht="16.5" customHeight="1" x14ac:dyDescent="0.3">
      <c r="A52" s="422"/>
      <c r="B52" s="442"/>
      <c r="C52" s="191" t="s">
        <v>23</v>
      </c>
      <c r="D52" s="184" t="s">
        <v>71</v>
      </c>
      <c r="E52" s="382">
        <v>4</v>
      </c>
      <c r="F52" s="161" t="s">
        <v>49</v>
      </c>
      <c r="G52" s="161" t="s">
        <v>26</v>
      </c>
      <c r="H52" s="161">
        <v>2</v>
      </c>
      <c r="I52" s="161" t="s">
        <v>50</v>
      </c>
      <c r="J52" s="161"/>
      <c r="K52" s="192"/>
      <c r="L52" s="161"/>
      <c r="M52" s="168" t="s">
        <v>72</v>
      </c>
      <c r="N52" s="183">
        <v>150000</v>
      </c>
      <c r="O52" s="163">
        <f>E52*H52*N52</f>
        <v>1200000</v>
      </c>
      <c r="P52" s="527">
        <v>1200000</v>
      </c>
      <c r="Q52" s="196">
        <v>1200000</v>
      </c>
      <c r="R52" s="196">
        <v>1200000</v>
      </c>
      <c r="S52" s="118"/>
      <c r="T52" s="118"/>
      <c r="U52" s="118"/>
      <c r="V52" s="118"/>
      <c r="W52" s="118"/>
      <c r="X52" s="118"/>
    </row>
    <row r="53" spans="1:24" ht="3" customHeight="1" x14ac:dyDescent="0.3">
      <c r="A53" s="422"/>
      <c r="B53" s="457"/>
      <c r="C53" s="418"/>
      <c r="D53" s="422"/>
      <c r="E53" s="382"/>
      <c r="F53" s="161"/>
      <c r="G53" s="161"/>
      <c r="H53" s="161"/>
      <c r="I53" s="161"/>
      <c r="J53" s="161"/>
      <c r="K53" s="161"/>
      <c r="L53" s="161"/>
      <c r="M53" s="168"/>
      <c r="N53" s="183"/>
      <c r="O53" s="163">
        <f>E53*H53*K53*N53</f>
        <v>0</v>
      </c>
      <c r="P53" s="527">
        <v>0</v>
      </c>
      <c r="Q53" s="196">
        <v>0</v>
      </c>
      <c r="R53" s="196">
        <v>0</v>
      </c>
      <c r="S53" s="118"/>
      <c r="T53" s="118"/>
      <c r="U53" s="118"/>
      <c r="V53" s="118"/>
      <c r="W53" s="118"/>
      <c r="X53" s="118"/>
    </row>
    <row r="54" spans="1:24" ht="16.5" customHeight="1" x14ac:dyDescent="0.3">
      <c r="A54" s="376"/>
      <c r="B54" s="446" t="s">
        <v>73</v>
      </c>
      <c r="C54" s="436"/>
      <c r="D54" s="437"/>
      <c r="E54" s="378"/>
      <c r="F54" s="142"/>
      <c r="G54" s="142"/>
      <c r="H54" s="142"/>
      <c r="I54" s="142"/>
      <c r="J54" s="142"/>
      <c r="K54" s="142"/>
      <c r="L54" s="142"/>
      <c r="M54" s="150"/>
      <c r="N54" s="194"/>
      <c r="O54" s="151">
        <f>E54*H54*K54*N54</f>
        <v>0</v>
      </c>
      <c r="P54" s="530"/>
      <c r="Q54" s="196">
        <v>0</v>
      </c>
      <c r="R54" s="196">
        <v>0</v>
      </c>
      <c r="S54" s="118"/>
      <c r="T54" s="118"/>
      <c r="U54" s="118"/>
      <c r="V54" s="118"/>
      <c r="W54" s="118"/>
      <c r="X54" s="118"/>
    </row>
    <row r="55" spans="1:24" ht="18.75" x14ac:dyDescent="0.45">
      <c r="A55" s="421"/>
      <c r="B55" s="458"/>
      <c r="C55" s="460" t="s">
        <v>74</v>
      </c>
      <c r="D55" s="437"/>
      <c r="E55" s="378"/>
      <c r="F55" s="142"/>
      <c r="G55" s="142"/>
      <c r="H55" s="142"/>
      <c r="I55" s="142"/>
      <c r="J55" s="142"/>
      <c r="K55" s="142"/>
      <c r="L55" s="142"/>
      <c r="M55" s="150"/>
      <c r="N55" s="194"/>
      <c r="O55" s="195">
        <f>SUM(O56:O59)</f>
        <v>11958000</v>
      </c>
      <c r="P55" s="532">
        <v>11958000</v>
      </c>
      <c r="Q55" s="345">
        <v>11958000</v>
      </c>
      <c r="R55" s="345">
        <v>11958000</v>
      </c>
      <c r="S55" s="118"/>
      <c r="T55" s="118"/>
      <c r="U55" s="118"/>
      <c r="V55" s="118"/>
      <c r="W55" s="118"/>
      <c r="X55" s="118"/>
    </row>
    <row r="56" spans="1:24" ht="16.5" customHeight="1" x14ac:dyDescent="0.3">
      <c r="A56" s="422"/>
      <c r="B56" s="459"/>
      <c r="C56" s="80" t="s">
        <v>23</v>
      </c>
      <c r="D56" s="81" t="s">
        <v>75</v>
      </c>
      <c r="E56" s="388">
        <v>40</v>
      </c>
      <c r="F56" s="74" t="s">
        <v>49</v>
      </c>
      <c r="G56" s="74" t="s">
        <v>26</v>
      </c>
      <c r="H56" s="74">
        <v>1</v>
      </c>
      <c r="I56" s="74" t="s">
        <v>27</v>
      </c>
      <c r="J56" s="74"/>
      <c r="K56" s="74"/>
      <c r="L56" s="74"/>
      <c r="M56" s="75" t="s">
        <v>49</v>
      </c>
      <c r="N56" s="82">
        <v>100000</v>
      </c>
      <c r="O56" s="77">
        <f t="shared" ref="O56:O59" si="2">E56*H56*N56</f>
        <v>4000000</v>
      </c>
      <c r="P56" s="527">
        <v>4000000</v>
      </c>
      <c r="Q56" s="196">
        <v>4000000</v>
      </c>
      <c r="R56" s="196">
        <v>4000000</v>
      </c>
      <c r="S56" s="118"/>
      <c r="T56" s="118"/>
      <c r="U56" s="118"/>
      <c r="V56" s="118"/>
      <c r="W56" s="118"/>
      <c r="X56" s="118"/>
    </row>
    <row r="57" spans="1:24" ht="16.5" customHeight="1" x14ac:dyDescent="0.3">
      <c r="A57" s="422"/>
      <c r="B57" s="459"/>
      <c r="C57" s="80" t="s">
        <v>23</v>
      </c>
      <c r="D57" s="81" t="s">
        <v>76</v>
      </c>
      <c r="E57" s="388">
        <v>1</v>
      </c>
      <c r="F57" s="74" t="s">
        <v>77</v>
      </c>
      <c r="G57" s="74" t="s">
        <v>26</v>
      </c>
      <c r="H57" s="74">
        <v>1</v>
      </c>
      <c r="I57" s="74" t="s">
        <v>27</v>
      </c>
      <c r="J57" s="74"/>
      <c r="K57" s="74"/>
      <c r="L57" s="74"/>
      <c r="M57" s="75" t="s">
        <v>77</v>
      </c>
      <c r="N57" s="82">
        <v>4000000</v>
      </c>
      <c r="O57" s="77">
        <f t="shared" si="2"/>
        <v>4000000</v>
      </c>
      <c r="P57" s="527">
        <v>4000000</v>
      </c>
      <c r="Q57" s="196">
        <v>4000000</v>
      </c>
      <c r="R57" s="196">
        <v>4000000</v>
      </c>
      <c r="S57" s="118"/>
      <c r="T57" s="118"/>
      <c r="U57" s="118"/>
      <c r="V57" s="118"/>
      <c r="W57" s="118"/>
      <c r="X57" s="118"/>
    </row>
    <row r="58" spans="1:24" s="199" customFormat="1" ht="16.5" x14ac:dyDescent="0.25">
      <c r="A58" s="422"/>
      <c r="B58" s="459"/>
      <c r="C58" s="80" t="s">
        <v>23</v>
      </c>
      <c r="D58" s="84" t="s">
        <v>78</v>
      </c>
      <c r="E58" s="85">
        <v>46</v>
      </c>
      <c r="F58" s="74" t="s">
        <v>49</v>
      </c>
      <c r="G58" s="74" t="s">
        <v>26</v>
      </c>
      <c r="H58" s="74">
        <v>1</v>
      </c>
      <c r="I58" s="74" t="s">
        <v>27</v>
      </c>
      <c r="J58" s="86"/>
      <c r="K58" s="86"/>
      <c r="L58" s="86"/>
      <c r="M58" s="87" t="s">
        <v>49</v>
      </c>
      <c r="N58" s="88">
        <v>15000</v>
      </c>
      <c r="O58" s="89">
        <f t="shared" si="2"/>
        <v>690000</v>
      </c>
      <c r="P58" s="227">
        <v>690000</v>
      </c>
      <c r="Q58" s="227">
        <v>690000</v>
      </c>
      <c r="R58" s="227">
        <v>690000</v>
      </c>
      <c r="S58" s="155"/>
      <c r="T58" s="155"/>
      <c r="U58" s="155"/>
      <c r="V58" s="155"/>
      <c r="W58" s="155"/>
      <c r="X58" s="155"/>
    </row>
    <row r="59" spans="1:24" ht="16.5" customHeight="1" x14ac:dyDescent="0.3">
      <c r="A59" s="422"/>
      <c r="B59" s="459"/>
      <c r="C59" s="80" t="s">
        <v>23</v>
      </c>
      <c r="D59" s="91" t="s">
        <v>79</v>
      </c>
      <c r="E59" s="85">
        <v>86</v>
      </c>
      <c r="F59" s="74" t="s">
        <v>49</v>
      </c>
      <c r="G59" s="74" t="s">
        <v>26</v>
      </c>
      <c r="H59" s="74">
        <v>1</v>
      </c>
      <c r="I59" s="74" t="s">
        <v>27</v>
      </c>
      <c r="J59" s="86"/>
      <c r="K59" s="86"/>
      <c r="L59" s="86"/>
      <c r="M59" s="87" t="s">
        <v>49</v>
      </c>
      <c r="N59" s="92">
        <v>38000</v>
      </c>
      <c r="O59" s="77">
        <f t="shared" si="2"/>
        <v>3268000</v>
      </c>
      <c r="P59" s="196">
        <v>3268000</v>
      </c>
      <c r="Q59" s="196">
        <v>3268000</v>
      </c>
      <c r="R59" s="196">
        <v>3268000</v>
      </c>
      <c r="S59" s="118"/>
      <c r="T59" s="118"/>
      <c r="U59" s="118"/>
      <c r="V59" s="118"/>
      <c r="W59" s="118"/>
      <c r="X59" s="118"/>
    </row>
    <row r="60" spans="1:24" ht="5.25" customHeight="1" x14ac:dyDescent="0.3">
      <c r="A60" s="422"/>
      <c r="B60" s="461"/>
      <c r="C60" s="436"/>
      <c r="D60" s="437"/>
      <c r="E60" s="379"/>
      <c r="F60" s="133"/>
      <c r="G60" s="133"/>
      <c r="H60" s="133"/>
      <c r="I60" s="133"/>
      <c r="J60" s="133"/>
      <c r="K60" s="133"/>
      <c r="L60" s="133"/>
      <c r="M60" s="198"/>
      <c r="N60" s="200"/>
      <c r="O60" s="151">
        <f>E60*H60*N60</f>
        <v>0</v>
      </c>
      <c r="P60" s="196">
        <v>0</v>
      </c>
      <c r="Q60" s="196">
        <v>0</v>
      </c>
      <c r="R60" s="196">
        <v>0</v>
      </c>
      <c r="S60" s="118"/>
      <c r="T60" s="118"/>
      <c r="U60" s="118"/>
      <c r="V60" s="118"/>
      <c r="W60" s="118"/>
      <c r="X60" s="118"/>
    </row>
    <row r="61" spans="1:24" ht="16.5" customHeight="1" x14ac:dyDescent="0.45">
      <c r="A61" s="117"/>
      <c r="B61" s="539" t="s">
        <v>80</v>
      </c>
      <c r="C61" s="540"/>
      <c r="D61" s="541"/>
      <c r="E61" s="542"/>
      <c r="F61" s="192"/>
      <c r="G61" s="192"/>
      <c r="H61" s="192"/>
      <c r="I61" s="192"/>
      <c r="J61" s="192"/>
      <c r="K61" s="192"/>
      <c r="L61" s="192"/>
      <c r="M61" s="543"/>
      <c r="N61" s="544"/>
      <c r="O61" s="545">
        <f>SUM(O62:O62)</f>
        <v>2400000</v>
      </c>
      <c r="P61" s="546">
        <v>12480000</v>
      </c>
      <c r="Q61" s="547">
        <v>12480000</v>
      </c>
      <c r="R61" s="547">
        <v>2400000</v>
      </c>
      <c r="S61" s="118"/>
      <c r="T61" s="118"/>
      <c r="U61" s="118"/>
      <c r="V61" s="118"/>
      <c r="W61" s="118"/>
      <c r="X61" s="118"/>
    </row>
    <row r="62" spans="1:24" ht="16.5" customHeight="1" x14ac:dyDescent="0.3">
      <c r="A62" s="377"/>
      <c r="B62" s="548"/>
      <c r="C62" s="192" t="s">
        <v>23</v>
      </c>
      <c r="D62" s="549" t="s">
        <v>200</v>
      </c>
      <c r="E62" s="542">
        <v>48</v>
      </c>
      <c r="F62" s="192" t="s">
        <v>82</v>
      </c>
      <c r="G62" s="192" t="s">
        <v>26</v>
      </c>
      <c r="H62" s="192">
        <v>1</v>
      </c>
      <c r="I62" s="192" t="s">
        <v>27</v>
      </c>
      <c r="J62" s="192"/>
      <c r="K62" s="192"/>
      <c r="L62" s="192"/>
      <c r="M62" s="543" t="s">
        <v>82</v>
      </c>
      <c r="N62" s="550">
        <v>50000</v>
      </c>
      <c r="O62" s="551">
        <f>E62*H62*N62</f>
        <v>2400000</v>
      </c>
      <c r="P62" s="550">
        <v>12480000</v>
      </c>
      <c r="Q62" s="552">
        <v>12480000</v>
      </c>
      <c r="R62" s="552">
        <v>2400000</v>
      </c>
      <c r="S62" s="118"/>
      <c r="T62" s="538">
        <f>SUM(O62:R62)</f>
        <v>29760000</v>
      </c>
      <c r="U62" s="118"/>
      <c r="V62" s="118"/>
      <c r="W62" s="118"/>
      <c r="X62" s="118"/>
    </row>
    <row r="63" spans="1:24" ht="16.5" customHeight="1" x14ac:dyDescent="0.3">
      <c r="A63" s="534"/>
      <c r="B63" s="383"/>
      <c r="C63" s="161"/>
      <c r="D63" s="535"/>
      <c r="E63" s="536"/>
      <c r="F63" s="117"/>
      <c r="G63" s="117"/>
      <c r="H63" s="117"/>
      <c r="I63" s="117"/>
      <c r="J63" s="117"/>
      <c r="K63" s="117"/>
      <c r="L63" s="117"/>
      <c r="M63" s="536"/>
      <c r="N63" s="537"/>
      <c r="O63" s="163"/>
      <c r="P63" s="537"/>
      <c r="Q63" s="196"/>
      <c r="R63" s="196">
        <v>0</v>
      </c>
      <c r="S63" s="118"/>
      <c r="T63" s="118"/>
      <c r="U63" s="118"/>
      <c r="V63" s="118"/>
      <c r="W63" s="118"/>
      <c r="X63" s="118"/>
    </row>
    <row r="64" spans="1:24" ht="16.5" customHeight="1" x14ac:dyDescent="0.45">
      <c r="A64" s="534"/>
      <c r="B64" s="291" t="s">
        <v>83</v>
      </c>
      <c r="C64" s="65"/>
      <c r="D64" s="100"/>
      <c r="E64" s="536"/>
      <c r="F64" s="117"/>
      <c r="G64" s="117"/>
      <c r="H64" s="117"/>
      <c r="I64" s="117"/>
      <c r="J64" s="117"/>
      <c r="K64" s="117"/>
      <c r="L64" s="117"/>
      <c r="M64" s="536"/>
      <c r="N64" s="537"/>
      <c r="O64" s="163"/>
      <c r="P64" s="537"/>
      <c r="Q64" s="196"/>
      <c r="R64" s="345">
        <v>14250000</v>
      </c>
      <c r="S64" s="118"/>
      <c r="T64" s="118"/>
      <c r="U64" s="118"/>
      <c r="V64" s="118"/>
      <c r="W64" s="118"/>
      <c r="X64" s="118"/>
    </row>
    <row r="65" spans="1:24" ht="16.5" customHeight="1" x14ac:dyDescent="0.3">
      <c r="A65" s="534"/>
      <c r="B65" s="33"/>
      <c r="C65" s="2" t="s">
        <v>84</v>
      </c>
      <c r="D65" s="100" t="s">
        <v>85</v>
      </c>
      <c r="E65" s="536"/>
      <c r="F65" s="117"/>
      <c r="G65" s="117"/>
      <c r="H65" s="117"/>
      <c r="I65" s="117"/>
      <c r="J65" s="117"/>
      <c r="K65" s="117"/>
      <c r="L65" s="117"/>
      <c r="M65" s="536"/>
      <c r="N65" s="537"/>
      <c r="O65" s="163"/>
      <c r="P65" s="537"/>
      <c r="Q65" s="196"/>
      <c r="R65" s="196">
        <v>9000000</v>
      </c>
      <c r="S65" s="118"/>
      <c r="T65" s="118"/>
      <c r="U65" s="118"/>
      <c r="V65" s="118"/>
      <c r="W65" s="118"/>
      <c r="X65" s="118"/>
    </row>
    <row r="66" spans="1:24" ht="16.5" customHeight="1" x14ac:dyDescent="0.3">
      <c r="A66" s="534"/>
      <c r="B66" s="105"/>
      <c r="C66" s="106" t="s">
        <v>88</v>
      </c>
      <c r="D66" s="107" t="s">
        <v>89</v>
      </c>
      <c r="E66" s="536"/>
      <c r="F66" s="117"/>
      <c r="G66" s="117"/>
      <c r="H66" s="117"/>
      <c r="I66" s="117"/>
      <c r="J66" s="117"/>
      <c r="K66" s="117"/>
      <c r="L66" s="117"/>
      <c r="M66" s="536"/>
      <c r="N66" s="537"/>
      <c r="O66" s="163"/>
      <c r="P66" s="537"/>
      <c r="Q66" s="196"/>
      <c r="R66" s="196">
        <v>5250000</v>
      </c>
      <c r="S66" s="118"/>
      <c r="T66" s="118"/>
      <c r="U66" s="118"/>
      <c r="V66" s="118"/>
      <c r="W66" s="118"/>
      <c r="X66" s="118"/>
    </row>
    <row r="67" spans="1:24" ht="16.5" customHeight="1" x14ac:dyDescent="0.3">
      <c r="A67" s="117"/>
      <c r="B67" s="462" t="s">
        <v>18</v>
      </c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4"/>
      <c r="O67" s="207">
        <f>O27+O15</f>
        <v>123225300</v>
      </c>
      <c r="P67" s="332">
        <v>123226200</v>
      </c>
      <c r="Q67" s="332">
        <v>123225300</v>
      </c>
      <c r="R67" s="332">
        <v>123225300</v>
      </c>
      <c r="S67" s="118"/>
      <c r="T67" s="118"/>
      <c r="U67" s="118"/>
      <c r="V67" s="118"/>
      <c r="W67" s="118"/>
      <c r="X67" s="118"/>
    </row>
    <row r="68" spans="1:24" ht="16.5" customHeight="1" x14ac:dyDescent="0.3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9"/>
      <c r="N68" s="118"/>
      <c r="O68" s="367">
        <v>123225300</v>
      </c>
      <c r="P68" s="196"/>
      <c r="Q68" s="196"/>
      <c r="R68" s="196">
        <v>0</v>
      </c>
      <c r="S68" s="118"/>
      <c r="T68" s="118"/>
      <c r="U68" s="118"/>
      <c r="V68" s="118"/>
      <c r="W68" s="118"/>
      <c r="X68" s="118"/>
    </row>
    <row r="69" spans="1:24" ht="16.5" customHeight="1" x14ac:dyDescent="0.3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405" t="s">
        <v>199</v>
      </c>
      <c r="L69" s="405"/>
      <c r="M69" s="405"/>
      <c r="N69" s="405"/>
      <c r="O69" s="368">
        <f>O68-O67</f>
        <v>0</v>
      </c>
      <c r="P69" s="196"/>
      <c r="Q69" s="196"/>
      <c r="R69" s="196"/>
      <c r="S69" s="118"/>
      <c r="T69" s="118"/>
      <c r="U69" s="118"/>
      <c r="V69" s="118"/>
      <c r="W69" s="118"/>
      <c r="X69" s="118"/>
    </row>
    <row r="70" spans="1:24" ht="3.75" customHeight="1" x14ac:dyDescent="0.3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2"/>
      <c r="L70" s="2"/>
      <c r="M70" s="3"/>
      <c r="N70" s="2"/>
      <c r="O70" s="122"/>
      <c r="P70" s="196"/>
      <c r="Q70" s="196"/>
      <c r="R70" s="196"/>
      <c r="S70" s="118"/>
      <c r="T70" s="118"/>
      <c r="U70" s="118"/>
      <c r="V70" s="118"/>
      <c r="W70" s="118"/>
      <c r="X70" s="118"/>
    </row>
    <row r="71" spans="1:24" ht="16.5" customHeight="1" x14ac:dyDescent="0.3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405" t="s">
        <v>90</v>
      </c>
      <c r="L71" s="405"/>
      <c r="M71" s="405"/>
      <c r="N71" s="405"/>
      <c r="O71" s="122"/>
      <c r="P71" s="196"/>
      <c r="Q71" s="196"/>
      <c r="R71" s="196"/>
      <c r="S71" s="118"/>
      <c r="T71" s="118"/>
      <c r="U71" s="118"/>
      <c r="V71" s="118"/>
      <c r="W71" s="118"/>
      <c r="X71" s="118"/>
    </row>
    <row r="72" spans="1:24" ht="16.5" customHeight="1" x14ac:dyDescent="0.3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405" t="s">
        <v>91</v>
      </c>
      <c r="L72" s="405"/>
      <c r="M72" s="405"/>
      <c r="N72" s="405"/>
      <c r="O72" s="122"/>
      <c r="P72" s="196"/>
      <c r="Q72" s="196"/>
      <c r="R72" s="196"/>
      <c r="S72" s="118"/>
      <c r="T72" s="118"/>
      <c r="U72" s="118"/>
      <c r="V72" s="118"/>
      <c r="W72" s="118"/>
      <c r="X72" s="118"/>
    </row>
    <row r="73" spans="1:24" ht="16.5" customHeight="1" x14ac:dyDescent="0.3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375"/>
      <c r="L73" s="375"/>
      <c r="M73" s="375"/>
      <c r="N73" s="375"/>
      <c r="O73" s="122"/>
      <c r="P73" s="196"/>
      <c r="Q73" s="196"/>
      <c r="R73" s="196"/>
      <c r="S73" s="118"/>
      <c r="T73" s="118"/>
      <c r="U73" s="118"/>
      <c r="V73" s="118"/>
      <c r="W73" s="118"/>
      <c r="X73" s="118"/>
    </row>
    <row r="74" spans="1:24" ht="16.5" customHeight="1" x14ac:dyDescent="0.3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375"/>
      <c r="L74" s="375"/>
      <c r="M74" s="375"/>
      <c r="N74" s="375"/>
      <c r="O74" s="122"/>
      <c r="P74" s="196"/>
      <c r="Q74" s="196"/>
      <c r="R74" s="196"/>
      <c r="S74" s="118"/>
      <c r="T74" s="118"/>
      <c r="U74" s="118"/>
      <c r="V74" s="118"/>
      <c r="W74" s="118"/>
      <c r="X74" s="118"/>
    </row>
    <row r="75" spans="1:24" ht="16.5" customHeight="1" x14ac:dyDescent="0.3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374"/>
      <c r="L75" s="375"/>
      <c r="M75" s="375"/>
      <c r="N75" s="375"/>
      <c r="O75" s="122"/>
      <c r="P75" s="196"/>
      <c r="Q75" s="196"/>
      <c r="R75" s="196"/>
      <c r="S75" s="118"/>
      <c r="T75" s="118"/>
      <c r="U75" s="118"/>
      <c r="V75" s="118"/>
      <c r="W75" s="118"/>
      <c r="X75" s="118"/>
    </row>
    <row r="76" spans="1:24" ht="16.5" customHeight="1" x14ac:dyDescent="0.3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404" t="s">
        <v>92</v>
      </c>
      <c r="L76" s="404"/>
      <c r="M76" s="404"/>
      <c r="N76" s="404"/>
      <c r="O76" s="122"/>
      <c r="P76" s="196"/>
      <c r="Q76" s="196"/>
      <c r="R76" s="196"/>
      <c r="S76" s="118"/>
      <c r="T76" s="118"/>
      <c r="U76" s="118"/>
      <c r="V76" s="118"/>
      <c r="W76" s="118"/>
      <c r="X76" s="118"/>
    </row>
    <row r="77" spans="1:24" ht="16.5" customHeight="1" x14ac:dyDescent="0.3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405" t="s">
        <v>93</v>
      </c>
      <c r="L77" s="405"/>
      <c r="M77" s="405"/>
      <c r="N77" s="405"/>
      <c r="O77" s="118"/>
      <c r="P77" s="196"/>
      <c r="Q77" s="196"/>
      <c r="R77" s="196"/>
      <c r="S77" s="118"/>
      <c r="T77" s="118"/>
      <c r="U77" s="118"/>
      <c r="V77" s="118"/>
      <c r="W77" s="118"/>
      <c r="X77" s="118"/>
    </row>
    <row r="78" spans="1:24" ht="16.5" customHeight="1" x14ac:dyDescent="0.3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405" t="s">
        <v>94</v>
      </c>
      <c r="L78" s="405"/>
      <c r="M78" s="405"/>
      <c r="N78" s="405"/>
      <c r="O78" s="118"/>
      <c r="P78" s="196"/>
      <c r="Q78" s="196"/>
      <c r="R78" s="196"/>
      <c r="S78" s="118"/>
      <c r="T78" s="118"/>
      <c r="U78" s="118"/>
      <c r="V78" s="118"/>
      <c r="W78" s="118"/>
      <c r="X78" s="118"/>
    </row>
    <row r="79" spans="1:24" ht="16.5" customHeight="1" x14ac:dyDescent="0.3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9"/>
      <c r="N79" s="118"/>
      <c r="O79" s="118"/>
      <c r="P79" s="196"/>
      <c r="Q79" s="196"/>
      <c r="R79" s="196"/>
      <c r="S79" s="118"/>
      <c r="T79" s="118"/>
      <c r="U79" s="118"/>
      <c r="V79" s="118"/>
      <c r="W79" s="118"/>
      <c r="X79" s="118"/>
    </row>
    <row r="80" spans="1:24" ht="16.5" customHeight="1" x14ac:dyDescent="0.3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9"/>
      <c r="N80" s="118"/>
      <c r="O80" s="118"/>
      <c r="P80" s="196"/>
      <c r="Q80" s="196"/>
      <c r="R80" s="196"/>
      <c r="S80" s="118"/>
      <c r="T80" s="118"/>
      <c r="U80" s="118"/>
      <c r="V80" s="118"/>
      <c r="W80" s="118"/>
      <c r="X80" s="118"/>
    </row>
    <row r="81" spans="1:24" ht="16.5" customHeight="1" x14ac:dyDescent="0.3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9"/>
      <c r="N81" s="118"/>
      <c r="O81" s="118"/>
      <c r="P81" s="196"/>
      <c r="Q81" s="196"/>
      <c r="R81" s="196"/>
      <c r="S81" s="118"/>
      <c r="T81" s="118"/>
      <c r="U81" s="118"/>
      <c r="V81" s="118"/>
      <c r="W81" s="118"/>
      <c r="X81" s="118"/>
    </row>
    <row r="82" spans="1:24" ht="16.5" customHeight="1" x14ac:dyDescent="0.3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9"/>
      <c r="N82" s="118"/>
      <c r="O82" s="118"/>
      <c r="P82" s="196"/>
      <c r="Q82" s="196"/>
      <c r="R82" s="196"/>
      <c r="S82" s="118"/>
      <c r="T82" s="118"/>
      <c r="U82" s="118"/>
      <c r="V82" s="118"/>
      <c r="W82" s="118"/>
      <c r="X82" s="118"/>
    </row>
    <row r="83" spans="1:24" ht="16.5" customHeight="1" x14ac:dyDescent="0.3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  <c r="N83" s="118"/>
      <c r="O83" s="118"/>
      <c r="P83" s="196"/>
      <c r="Q83" s="196"/>
      <c r="R83" s="196"/>
      <c r="S83" s="118"/>
      <c r="T83" s="118"/>
      <c r="U83" s="118"/>
      <c r="V83" s="118"/>
      <c r="W83" s="118"/>
      <c r="X83" s="118"/>
    </row>
    <row r="84" spans="1:24" ht="16.5" customHeight="1" x14ac:dyDescent="0.3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9"/>
      <c r="N84" s="118"/>
      <c r="O84" s="118"/>
      <c r="P84" s="196"/>
      <c r="Q84" s="196"/>
      <c r="R84" s="196"/>
      <c r="S84" s="118"/>
      <c r="T84" s="118"/>
      <c r="U84" s="118"/>
      <c r="V84" s="118"/>
      <c r="W84" s="118"/>
      <c r="X84" s="118"/>
    </row>
    <row r="85" spans="1:24" ht="16.5" customHeight="1" x14ac:dyDescent="0.3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118"/>
      <c r="O85" s="118"/>
      <c r="P85" s="196"/>
      <c r="Q85" s="196"/>
      <c r="R85" s="196"/>
      <c r="S85" s="118"/>
      <c r="T85" s="118"/>
      <c r="U85" s="118"/>
      <c r="V85" s="118"/>
      <c r="W85" s="118"/>
      <c r="X85" s="118"/>
    </row>
    <row r="86" spans="1:24" ht="16.5" customHeight="1" x14ac:dyDescent="0.3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118"/>
      <c r="O86" s="118"/>
      <c r="P86" s="196"/>
      <c r="Q86" s="196"/>
      <c r="R86" s="196"/>
      <c r="S86" s="118"/>
      <c r="T86" s="118"/>
      <c r="U86" s="118"/>
      <c r="V86" s="118"/>
      <c r="W86" s="118"/>
      <c r="X86" s="118"/>
    </row>
    <row r="87" spans="1:24" ht="16.5" customHeight="1" x14ac:dyDescent="0.3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9"/>
      <c r="N87" s="118"/>
      <c r="O87" s="118"/>
      <c r="P87" s="196"/>
      <c r="Q87" s="196"/>
      <c r="R87" s="196"/>
      <c r="S87" s="118"/>
      <c r="T87" s="118"/>
      <c r="U87" s="118"/>
      <c r="V87" s="118"/>
      <c r="W87" s="118"/>
      <c r="X87" s="118"/>
    </row>
    <row r="88" spans="1:24" ht="16.5" customHeight="1" x14ac:dyDescent="0.3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9"/>
      <c r="N88" s="118"/>
      <c r="O88" s="118"/>
      <c r="P88" s="196"/>
      <c r="Q88" s="196"/>
      <c r="R88" s="196"/>
      <c r="S88" s="118"/>
      <c r="T88" s="118"/>
      <c r="U88" s="118"/>
      <c r="V88" s="118"/>
      <c r="W88" s="118"/>
      <c r="X88" s="118"/>
    </row>
    <row r="89" spans="1:24" ht="16.5" customHeight="1" x14ac:dyDescent="0.3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9"/>
      <c r="N89" s="118"/>
      <c r="O89" s="118"/>
      <c r="P89" s="196"/>
      <c r="Q89" s="196"/>
      <c r="R89" s="196"/>
      <c r="S89" s="118"/>
      <c r="T89" s="118"/>
      <c r="U89" s="118"/>
      <c r="V89" s="118"/>
      <c r="W89" s="118"/>
      <c r="X89" s="118"/>
    </row>
    <row r="90" spans="1:24" ht="16.5" customHeight="1" x14ac:dyDescent="0.3">
      <c r="A90" s="117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9"/>
      <c r="N90" s="118"/>
      <c r="O90" s="118"/>
      <c r="P90" s="196"/>
      <c r="Q90" s="196"/>
      <c r="R90" s="196"/>
      <c r="S90" s="118"/>
      <c r="T90" s="118"/>
      <c r="U90" s="118"/>
      <c r="V90" s="118"/>
      <c r="W90" s="118"/>
      <c r="X90" s="118"/>
    </row>
    <row r="91" spans="1:24" ht="16.5" customHeight="1" x14ac:dyDescent="0.3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9"/>
      <c r="N91" s="118"/>
      <c r="O91" s="118"/>
      <c r="P91" s="196"/>
      <c r="Q91" s="196"/>
      <c r="R91" s="196"/>
      <c r="S91" s="118"/>
      <c r="T91" s="118"/>
      <c r="U91" s="118"/>
      <c r="V91" s="118"/>
      <c r="W91" s="118"/>
      <c r="X91" s="118"/>
    </row>
    <row r="92" spans="1:24" ht="16.5" customHeight="1" x14ac:dyDescent="0.3">
      <c r="A92" s="117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9"/>
      <c r="N92" s="118"/>
      <c r="O92" s="118"/>
      <c r="P92" s="196"/>
      <c r="Q92" s="196"/>
      <c r="R92" s="196"/>
      <c r="S92" s="118"/>
      <c r="T92" s="118"/>
      <c r="U92" s="118"/>
      <c r="V92" s="118"/>
      <c r="W92" s="118"/>
      <c r="X92" s="118"/>
    </row>
    <row r="93" spans="1:24" ht="16.5" customHeight="1" x14ac:dyDescent="0.3">
      <c r="A93" s="117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9"/>
      <c r="N93" s="118"/>
      <c r="O93" s="118"/>
      <c r="P93" s="196"/>
      <c r="Q93" s="196"/>
      <c r="R93" s="196"/>
      <c r="S93" s="118"/>
      <c r="T93" s="118"/>
      <c r="U93" s="118"/>
      <c r="V93" s="118"/>
      <c r="W93" s="118"/>
      <c r="X93" s="118"/>
    </row>
    <row r="94" spans="1:24" ht="16.5" customHeight="1" x14ac:dyDescent="0.3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9"/>
      <c r="N94" s="118"/>
      <c r="O94" s="118"/>
      <c r="P94" s="196"/>
      <c r="Q94" s="196"/>
      <c r="R94" s="196"/>
      <c r="S94" s="118"/>
      <c r="T94" s="118"/>
      <c r="U94" s="118"/>
      <c r="V94" s="118"/>
      <c r="W94" s="118"/>
      <c r="X94" s="118"/>
    </row>
    <row r="95" spans="1:24" ht="16.5" customHeight="1" x14ac:dyDescent="0.3">
      <c r="A95" s="117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9"/>
      <c r="N95" s="118"/>
      <c r="O95" s="118"/>
      <c r="P95" s="196"/>
      <c r="Q95" s="196"/>
      <c r="R95" s="196"/>
      <c r="S95" s="118"/>
      <c r="T95" s="118"/>
      <c r="U95" s="118"/>
      <c r="V95" s="118"/>
      <c r="W95" s="118"/>
      <c r="X95" s="118"/>
    </row>
    <row r="96" spans="1:24" ht="16.5" customHeight="1" x14ac:dyDescent="0.3">
      <c r="A96" s="117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9"/>
      <c r="N96" s="118"/>
      <c r="O96" s="118"/>
      <c r="P96" s="196"/>
      <c r="Q96" s="196"/>
      <c r="R96" s="196"/>
      <c r="S96" s="118"/>
      <c r="T96" s="118"/>
      <c r="U96" s="118"/>
      <c r="V96" s="118"/>
      <c r="W96" s="118"/>
      <c r="X96" s="118"/>
    </row>
    <row r="97" spans="1:24" ht="16.5" customHeight="1" x14ac:dyDescent="0.3">
      <c r="A97" s="117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9"/>
      <c r="N97" s="118"/>
      <c r="O97" s="118"/>
      <c r="P97" s="196"/>
      <c r="Q97" s="196"/>
      <c r="R97" s="196"/>
      <c r="S97" s="118"/>
      <c r="T97" s="118"/>
      <c r="U97" s="118"/>
      <c r="V97" s="118"/>
      <c r="W97" s="118"/>
      <c r="X97" s="118"/>
    </row>
  </sheetData>
  <mergeCells count="40">
    <mergeCell ref="K69:N69"/>
    <mergeCell ref="K71:N71"/>
    <mergeCell ref="K72:N72"/>
    <mergeCell ref="K76:N76"/>
    <mergeCell ref="K77:N77"/>
    <mergeCell ref="K78:N78"/>
    <mergeCell ref="A55:A60"/>
    <mergeCell ref="B55:B59"/>
    <mergeCell ref="C55:D55"/>
    <mergeCell ref="B60:D60"/>
    <mergeCell ref="B61:D61"/>
    <mergeCell ref="B67:N67"/>
    <mergeCell ref="B46:D46"/>
    <mergeCell ref="A47:A53"/>
    <mergeCell ref="B47:B52"/>
    <mergeCell ref="C47:D47"/>
    <mergeCell ref="B53:D53"/>
    <mergeCell ref="B54:D54"/>
    <mergeCell ref="B38:D38"/>
    <mergeCell ref="A39:A42"/>
    <mergeCell ref="B39:B41"/>
    <mergeCell ref="B42:D42"/>
    <mergeCell ref="B43:D43"/>
    <mergeCell ref="B44:D44"/>
    <mergeCell ref="A17:A26"/>
    <mergeCell ref="B17:D17"/>
    <mergeCell ref="B28:D28"/>
    <mergeCell ref="A29:A37"/>
    <mergeCell ref="B29:B32"/>
    <mergeCell ref="B37:D37"/>
    <mergeCell ref="B2:O2"/>
    <mergeCell ref="B3:O3"/>
    <mergeCell ref="F6:O6"/>
    <mergeCell ref="F10:I10"/>
    <mergeCell ref="A13:A14"/>
    <mergeCell ref="B13:D14"/>
    <mergeCell ref="E13:L14"/>
    <mergeCell ref="M13:M14"/>
    <mergeCell ref="N13:N14"/>
    <mergeCell ref="O13:O1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2"/>
  <sheetViews>
    <sheetView topLeftCell="A24" workbookViewId="0">
      <selection activeCell="P30" sqref="P30"/>
    </sheetView>
  </sheetViews>
  <sheetFormatPr defaultColWidth="14.42578125" defaultRowHeight="15" x14ac:dyDescent="0.25"/>
  <cols>
    <col min="1" max="2" width="3.28515625" style="4" customWidth="1"/>
    <col min="3" max="3" width="2.28515625" style="4" customWidth="1"/>
    <col min="4" max="4" width="49.42578125" style="4" customWidth="1"/>
    <col min="5" max="5" width="5.7109375" style="4" customWidth="1"/>
    <col min="6" max="6" width="6.28515625" style="4" customWidth="1"/>
    <col min="7" max="7" width="4.42578125" style="4" customWidth="1"/>
    <col min="8" max="8" width="4.85546875" style="4" customWidth="1"/>
    <col min="9" max="9" width="6.5703125" style="4" customWidth="1"/>
    <col min="10" max="11" width="4.42578125" style="4" customWidth="1"/>
    <col min="12" max="12" width="4.7109375" style="4" customWidth="1"/>
    <col min="13" max="13" width="12.7109375" style="4" customWidth="1"/>
    <col min="14" max="14" width="11.85546875" style="4" customWidth="1"/>
    <col min="15" max="15" width="13.5703125" style="4" customWidth="1"/>
    <col min="16" max="16" width="12.7109375" style="4" customWidth="1"/>
    <col min="17" max="17" width="17" style="4" customWidth="1"/>
    <col min="18" max="18" width="14.42578125" style="4" customWidth="1"/>
    <col min="19" max="19" width="12.42578125" style="4" customWidth="1"/>
    <col min="20" max="24" width="9.28515625" style="4" customWidth="1"/>
    <col min="25" max="16384" width="14.42578125" style="4"/>
  </cols>
  <sheetData>
    <row r="1" spans="1:24" ht="16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 x14ac:dyDescent="0.3">
      <c r="A2" s="1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 x14ac:dyDescent="0.3">
      <c r="A3" s="1"/>
      <c r="B3" s="465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2"/>
      <c r="Q3" s="2"/>
      <c r="R3" s="2"/>
      <c r="S3" s="2"/>
      <c r="T3" s="2"/>
      <c r="U3" s="2"/>
      <c r="V3" s="2"/>
      <c r="W3" s="2"/>
      <c r="X3" s="2"/>
    </row>
    <row r="4" spans="1:24" ht="9.75" customHeight="1" x14ac:dyDescent="0.3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</row>
    <row r="5" spans="1:24" ht="16.5" customHeight="1" x14ac:dyDescent="0.3">
      <c r="A5" s="1"/>
      <c r="B5" s="2"/>
      <c r="C5" s="2"/>
      <c r="D5" s="6" t="s">
        <v>2</v>
      </c>
      <c r="E5" s="5" t="s">
        <v>3</v>
      </c>
      <c r="F5" s="6" t="s">
        <v>4</v>
      </c>
      <c r="G5" s="6"/>
      <c r="H5" s="6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 x14ac:dyDescent="0.3">
      <c r="A6" s="1"/>
      <c r="B6" s="2"/>
      <c r="C6" s="2"/>
      <c r="D6" s="6" t="s">
        <v>5</v>
      </c>
      <c r="E6" s="5" t="s">
        <v>3</v>
      </c>
      <c r="F6" s="6" t="s">
        <v>161</v>
      </c>
      <c r="G6" s="6"/>
      <c r="H6" s="6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 customHeight="1" x14ac:dyDescent="0.3">
      <c r="A7" s="1"/>
      <c r="B7" s="2"/>
      <c r="C7" s="2"/>
      <c r="D7" s="6" t="s">
        <v>7</v>
      </c>
      <c r="E7" s="5" t="s">
        <v>3</v>
      </c>
      <c r="F7" s="6" t="s">
        <v>8</v>
      </c>
      <c r="G7" s="6"/>
      <c r="H7" s="6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customHeight="1" x14ac:dyDescent="0.3">
      <c r="A8" s="1"/>
      <c r="B8" s="2"/>
      <c r="C8" s="2"/>
      <c r="D8" s="6" t="s">
        <v>9</v>
      </c>
      <c r="E8" s="5" t="s">
        <v>3</v>
      </c>
      <c r="F8" s="6" t="s">
        <v>10</v>
      </c>
      <c r="G8" s="6"/>
      <c r="H8" s="6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 x14ac:dyDescent="0.3">
      <c r="A9" s="1"/>
      <c r="B9" s="2"/>
      <c r="C9" s="2"/>
      <c r="D9" s="6"/>
      <c r="E9" s="5"/>
      <c r="F9" s="6" t="s">
        <v>11</v>
      </c>
      <c r="G9" s="6"/>
      <c r="H9" s="6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 x14ac:dyDescent="0.3">
      <c r="A10" s="1"/>
      <c r="B10" s="2"/>
      <c r="C10" s="2"/>
      <c r="D10" s="7" t="s">
        <v>12</v>
      </c>
      <c r="E10" s="5" t="s">
        <v>3</v>
      </c>
      <c r="F10" s="467">
        <f>O62</f>
        <v>123225300</v>
      </c>
      <c r="G10" s="467"/>
      <c r="H10" s="467"/>
      <c r="I10" s="467"/>
      <c r="J10" s="2"/>
      <c r="K10" s="2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customHeight="1" x14ac:dyDescent="0.3">
      <c r="A11" s="1"/>
      <c r="B11" s="2"/>
      <c r="C11" s="2"/>
      <c r="D11" s="6" t="s">
        <v>13</v>
      </c>
      <c r="E11" s="5" t="s">
        <v>3</v>
      </c>
      <c r="F11" s="8">
        <v>2021</v>
      </c>
      <c r="G11" s="6"/>
      <c r="H11" s="6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" customHeight="1" x14ac:dyDescent="0.3">
      <c r="A12" s="1"/>
      <c r="B12" s="2"/>
      <c r="C12" s="2"/>
      <c r="D12" s="6"/>
      <c r="E12" s="6"/>
      <c r="F12" s="8"/>
      <c r="G12" s="6"/>
      <c r="H12" s="6"/>
      <c r="I12" s="2"/>
      <c r="J12" s="2"/>
      <c r="K12" s="2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 x14ac:dyDescent="0.3">
      <c r="A13" s="468"/>
      <c r="B13" s="507" t="s">
        <v>14</v>
      </c>
      <c r="C13" s="476"/>
      <c r="D13" s="508"/>
      <c r="E13" s="470" t="s">
        <v>15</v>
      </c>
      <c r="F13" s="476"/>
      <c r="G13" s="476"/>
      <c r="H13" s="476"/>
      <c r="I13" s="476"/>
      <c r="J13" s="476"/>
      <c r="K13" s="476"/>
      <c r="L13" s="476"/>
      <c r="M13" s="479" t="s">
        <v>16</v>
      </c>
      <c r="N13" s="480" t="s">
        <v>17</v>
      </c>
      <c r="O13" s="480" t="s">
        <v>18</v>
      </c>
      <c r="P13" s="9"/>
      <c r="Q13" s="2"/>
      <c r="R13" s="2"/>
      <c r="S13" s="2"/>
      <c r="T13" s="2"/>
      <c r="U13" s="2"/>
      <c r="V13" s="2"/>
      <c r="W13" s="2"/>
      <c r="X13" s="2"/>
    </row>
    <row r="14" spans="1:24" ht="16.5" customHeight="1" x14ac:dyDescent="0.3">
      <c r="A14" s="469"/>
      <c r="B14" s="477"/>
      <c r="C14" s="478"/>
      <c r="D14" s="509"/>
      <c r="E14" s="477"/>
      <c r="F14" s="478"/>
      <c r="G14" s="478"/>
      <c r="H14" s="478"/>
      <c r="I14" s="478"/>
      <c r="J14" s="478"/>
      <c r="K14" s="478"/>
      <c r="L14" s="478"/>
      <c r="M14" s="478"/>
      <c r="N14" s="481"/>
      <c r="O14" s="481"/>
      <c r="P14" s="10"/>
      <c r="Q14" s="11"/>
      <c r="R14" s="3"/>
      <c r="S14" s="3"/>
      <c r="T14" s="3"/>
      <c r="U14" s="3"/>
      <c r="V14" s="3"/>
      <c r="W14" s="3"/>
      <c r="X14" s="3"/>
    </row>
    <row r="15" spans="1:24" ht="16.5" customHeight="1" x14ac:dyDescent="0.3">
      <c r="A15" s="12"/>
      <c r="B15" s="13" t="s">
        <v>19</v>
      </c>
      <c r="C15" s="14" t="s">
        <v>20</v>
      </c>
      <c r="D15" s="15"/>
      <c r="E15" s="16"/>
      <c r="F15" s="1"/>
      <c r="G15" s="1"/>
      <c r="H15" s="1"/>
      <c r="I15" s="1"/>
      <c r="J15" s="1"/>
      <c r="K15" s="1"/>
      <c r="L15" s="1"/>
      <c r="M15" s="17"/>
      <c r="N15" s="18"/>
      <c r="O15" s="19">
        <f>SUM(O18:O26)</f>
        <v>3571300</v>
      </c>
      <c r="P15" s="20">
        <v>3571428</v>
      </c>
      <c r="Q15" s="11"/>
      <c r="R15" s="11"/>
      <c r="S15" s="11"/>
      <c r="T15" s="11"/>
      <c r="U15" s="11"/>
      <c r="V15" s="11"/>
      <c r="W15" s="11"/>
      <c r="X15" s="11"/>
    </row>
    <row r="16" spans="1:24" ht="16.5" customHeight="1" x14ac:dyDescent="0.3">
      <c r="A16" s="1"/>
      <c r="B16" s="21" t="s">
        <v>21</v>
      </c>
      <c r="C16" s="22"/>
      <c r="D16" s="23"/>
      <c r="E16" s="24"/>
      <c r="F16" s="25"/>
      <c r="G16" s="22"/>
      <c r="H16" s="25"/>
      <c r="I16" s="25"/>
      <c r="J16" s="22"/>
      <c r="K16" s="22"/>
      <c r="L16" s="22"/>
      <c r="M16" s="26"/>
      <c r="N16" s="27"/>
      <c r="O16" s="19"/>
      <c r="P16" s="28">
        <f>P15-O15</f>
        <v>128</v>
      </c>
      <c r="Q16" s="29">
        <f>P16/300</f>
        <v>0.42666666666666669</v>
      </c>
      <c r="R16" s="2"/>
      <c r="S16" s="2"/>
      <c r="T16" s="2"/>
      <c r="U16" s="2"/>
      <c r="V16" s="2"/>
      <c r="W16" s="2"/>
      <c r="X16" s="2"/>
    </row>
    <row r="17" spans="1:24" ht="16.5" x14ac:dyDescent="0.3">
      <c r="A17" s="468"/>
      <c r="B17" s="510" t="s">
        <v>22</v>
      </c>
      <c r="C17" s="466"/>
      <c r="D17" s="469"/>
      <c r="E17" s="24"/>
      <c r="F17" s="25"/>
      <c r="G17" s="22"/>
      <c r="H17" s="25"/>
      <c r="I17" s="25"/>
      <c r="J17" s="22"/>
      <c r="K17" s="22"/>
      <c r="L17" s="22"/>
      <c r="M17" s="26"/>
      <c r="N17" s="30"/>
      <c r="O17" s="19"/>
      <c r="P17" s="31"/>
      <c r="Q17" s="32"/>
      <c r="R17" s="2"/>
      <c r="S17" s="2"/>
      <c r="T17" s="2"/>
      <c r="U17" s="2"/>
      <c r="V17" s="2"/>
      <c r="W17" s="2"/>
      <c r="X17" s="2"/>
    </row>
    <row r="18" spans="1:24" ht="16.5" customHeight="1" x14ac:dyDescent="0.3">
      <c r="A18" s="469"/>
      <c r="B18" s="33"/>
      <c r="C18" s="34" t="s">
        <v>23</v>
      </c>
      <c r="D18" s="35" t="s">
        <v>24</v>
      </c>
      <c r="E18" s="24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31"/>
      <c r="Q18" s="2"/>
      <c r="R18" s="2"/>
      <c r="S18" s="2"/>
      <c r="T18" s="2"/>
      <c r="U18" s="2"/>
      <c r="V18" s="2"/>
      <c r="W18" s="2"/>
      <c r="X18" s="2"/>
    </row>
    <row r="19" spans="1:24" ht="16.5" customHeight="1" x14ac:dyDescent="0.3">
      <c r="A19" s="469"/>
      <c r="B19" s="33"/>
      <c r="C19" s="34" t="s">
        <v>23</v>
      </c>
      <c r="D19" s="35" t="s">
        <v>29</v>
      </c>
      <c r="E19" s="24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31"/>
      <c r="Q19" s="2"/>
      <c r="R19" s="2"/>
      <c r="S19" s="2"/>
      <c r="T19" s="2"/>
      <c r="U19" s="2"/>
      <c r="V19" s="2"/>
      <c r="W19" s="2"/>
      <c r="X19" s="2"/>
    </row>
    <row r="20" spans="1:24" ht="16.5" customHeight="1" x14ac:dyDescent="0.3">
      <c r="A20" s="469"/>
      <c r="B20" s="33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31"/>
      <c r="Q20" s="2"/>
      <c r="R20" s="2"/>
      <c r="S20" s="2"/>
      <c r="T20" s="2"/>
      <c r="U20" s="2"/>
      <c r="V20" s="2"/>
      <c r="W20" s="2"/>
      <c r="X20" s="2"/>
    </row>
    <row r="21" spans="1:24" ht="16.5" customHeight="1" x14ac:dyDescent="0.3">
      <c r="A21" s="469"/>
      <c r="B21" s="33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38700</v>
      </c>
      <c r="P21" s="31"/>
      <c r="Q21" s="2"/>
      <c r="R21" s="2"/>
      <c r="S21" s="2"/>
      <c r="T21" s="2"/>
      <c r="U21" s="2"/>
      <c r="V21" s="2"/>
      <c r="W21" s="2"/>
      <c r="X21" s="2"/>
    </row>
    <row r="22" spans="1:24" ht="16.5" x14ac:dyDescent="0.3">
      <c r="A22" s="469"/>
      <c r="B22" s="33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31"/>
      <c r="Q22" s="2"/>
      <c r="R22" s="2"/>
      <c r="S22" s="2"/>
      <c r="T22" s="2"/>
      <c r="U22" s="2"/>
      <c r="V22" s="2"/>
      <c r="W22" s="2"/>
      <c r="X22" s="2"/>
    </row>
    <row r="23" spans="1:24" ht="16.5" x14ac:dyDescent="0.3">
      <c r="A23" s="469"/>
      <c r="B23" s="33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31"/>
      <c r="Q23" s="2"/>
      <c r="R23" s="2"/>
      <c r="S23" s="2"/>
      <c r="T23" s="2"/>
      <c r="U23" s="2"/>
      <c r="V23" s="2"/>
      <c r="W23" s="2"/>
      <c r="X23" s="2"/>
    </row>
    <row r="24" spans="1:24" ht="16.5" x14ac:dyDescent="0.3">
      <c r="A24" s="469"/>
      <c r="B24" s="33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31"/>
      <c r="Q24" s="2"/>
      <c r="R24" s="2"/>
      <c r="S24" s="2"/>
      <c r="T24" s="2"/>
      <c r="U24" s="2"/>
      <c r="V24" s="2"/>
      <c r="W24" s="2"/>
      <c r="X24" s="2"/>
    </row>
    <row r="25" spans="1:24" ht="16.5" x14ac:dyDescent="0.3">
      <c r="A25" s="469"/>
      <c r="B25" s="33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31"/>
      <c r="Q25" s="2"/>
      <c r="R25" s="2"/>
      <c r="S25" s="2"/>
      <c r="T25" s="2"/>
      <c r="U25" s="2"/>
      <c r="V25" s="2"/>
      <c r="W25" s="2"/>
      <c r="X25" s="2"/>
    </row>
    <row r="26" spans="1:24" ht="33" x14ac:dyDescent="0.3">
      <c r="A26" s="469"/>
      <c r="B26" s="33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31"/>
      <c r="Q26" s="2"/>
      <c r="R26" s="2"/>
      <c r="S26" s="2"/>
      <c r="T26" s="2"/>
      <c r="U26" s="2"/>
      <c r="V26" s="2"/>
      <c r="W26" s="2"/>
      <c r="X26" s="2"/>
    </row>
    <row r="27" spans="1:24" ht="16.5" customHeight="1" x14ac:dyDescent="0.3">
      <c r="A27" s="12"/>
      <c r="B27" s="13" t="s">
        <v>45</v>
      </c>
      <c r="C27" s="45" t="s">
        <v>46</v>
      </c>
      <c r="D27" s="46"/>
      <c r="E27" s="47"/>
      <c r="F27" s="1"/>
      <c r="G27" s="1"/>
      <c r="H27" s="1"/>
      <c r="I27" s="1"/>
      <c r="J27" s="1"/>
      <c r="K27" s="1"/>
      <c r="L27" s="1"/>
      <c r="M27" s="48"/>
      <c r="N27" s="49"/>
      <c r="O27" s="19">
        <f>O28+O36+O42+O50+O56+O59</f>
        <v>119654000</v>
      </c>
      <c r="P27" s="50">
        <v>119654000</v>
      </c>
      <c r="Q27" s="2"/>
      <c r="R27" s="2"/>
      <c r="S27" s="51"/>
      <c r="T27" s="2"/>
      <c r="U27" s="2"/>
      <c r="V27" s="2"/>
      <c r="W27" s="2"/>
      <c r="X27" s="2"/>
    </row>
    <row r="28" spans="1:24" ht="30" customHeight="1" x14ac:dyDescent="0.3">
      <c r="A28" s="1"/>
      <c r="B28" s="485" t="s">
        <v>47</v>
      </c>
      <c r="C28" s="486"/>
      <c r="D28" s="487"/>
      <c r="E28" s="25"/>
      <c r="F28" s="25"/>
      <c r="G28" s="25"/>
      <c r="H28" s="25"/>
      <c r="I28" s="25"/>
      <c r="J28" s="25"/>
      <c r="K28" s="25"/>
      <c r="L28" s="25"/>
      <c r="M28" s="52"/>
      <c r="N28" s="38"/>
      <c r="O28" s="53">
        <f>SUM(O29:O34)</f>
        <v>64100000</v>
      </c>
      <c r="P28" s="54">
        <f>P27-O27</f>
        <v>0</v>
      </c>
      <c r="Q28" s="55">
        <f>P28/300</f>
        <v>0</v>
      </c>
      <c r="R28" s="2"/>
      <c r="S28" s="51"/>
      <c r="T28" s="2"/>
      <c r="U28" s="2"/>
      <c r="V28" s="2"/>
      <c r="W28" s="2"/>
      <c r="X28" s="2"/>
    </row>
    <row r="29" spans="1:24" ht="16.5" customHeight="1" x14ac:dyDescent="0.3">
      <c r="A29" s="468"/>
      <c r="B29" s="488"/>
      <c r="C29" s="25" t="s">
        <v>23</v>
      </c>
      <c r="D29" s="35" t="s">
        <v>48</v>
      </c>
      <c r="E29" s="24">
        <v>48</v>
      </c>
      <c r="F29" s="25" t="s">
        <v>49</v>
      </c>
      <c r="G29" s="25" t="s">
        <v>26</v>
      </c>
      <c r="H29" s="25">
        <v>2</v>
      </c>
      <c r="I29" s="25" t="s">
        <v>50</v>
      </c>
      <c r="J29" s="25" t="s">
        <v>26</v>
      </c>
      <c r="K29" s="25">
        <v>1</v>
      </c>
      <c r="L29" s="25" t="s">
        <v>27</v>
      </c>
      <c r="M29" s="36" t="s">
        <v>51</v>
      </c>
      <c r="N29" s="56">
        <v>500000</v>
      </c>
      <c r="O29" s="38">
        <f t="shared" ref="O29:O34" si="1">E29*H29*K29*N29</f>
        <v>48000000</v>
      </c>
      <c r="P29" s="31">
        <f>E29*H29</f>
        <v>96</v>
      </c>
      <c r="Q29" s="2"/>
      <c r="R29" s="2"/>
      <c r="S29" s="51"/>
      <c r="T29" s="2"/>
      <c r="U29" s="2"/>
      <c r="V29" s="2"/>
      <c r="W29" s="2"/>
      <c r="X29" s="2"/>
    </row>
    <row r="30" spans="1:24" ht="16.5" customHeight="1" x14ac:dyDescent="0.3">
      <c r="A30" s="469"/>
      <c r="B30" s="489"/>
      <c r="C30" s="25" t="s">
        <v>23</v>
      </c>
      <c r="D30" s="35" t="s">
        <v>52</v>
      </c>
      <c r="E30" s="24">
        <v>40</v>
      </c>
      <c r="F30" s="25" t="s">
        <v>49</v>
      </c>
      <c r="G30" s="25" t="s">
        <v>26</v>
      </c>
      <c r="H30" s="25">
        <v>3</v>
      </c>
      <c r="I30" s="25" t="s">
        <v>50</v>
      </c>
      <c r="J30" s="25" t="s">
        <v>26</v>
      </c>
      <c r="K30" s="25">
        <v>1</v>
      </c>
      <c r="L30" s="25" t="s">
        <v>27</v>
      </c>
      <c r="M30" s="36" t="s">
        <v>53</v>
      </c>
      <c r="N30" s="56">
        <v>100000</v>
      </c>
      <c r="O30" s="38">
        <f t="shared" si="1"/>
        <v>12000000</v>
      </c>
      <c r="P30" s="31"/>
      <c r="Q30" s="2"/>
      <c r="R30" s="2"/>
      <c r="S30" s="2"/>
      <c r="T30" s="2"/>
      <c r="U30" s="2"/>
      <c r="V30" s="2"/>
      <c r="W30" s="2"/>
      <c r="X30" s="2"/>
    </row>
    <row r="31" spans="1:24" ht="16.5" customHeight="1" x14ac:dyDescent="0.3">
      <c r="A31" s="469"/>
      <c r="B31" s="33"/>
      <c r="C31" s="25" t="s">
        <v>23</v>
      </c>
      <c r="D31" s="35" t="s">
        <v>54</v>
      </c>
      <c r="E31" s="24">
        <v>4</v>
      </c>
      <c r="F31" s="25" t="s">
        <v>49</v>
      </c>
      <c r="G31" s="25" t="s">
        <v>26</v>
      </c>
      <c r="H31" s="25">
        <v>3</v>
      </c>
      <c r="I31" s="25" t="s">
        <v>50</v>
      </c>
      <c r="J31" s="25" t="s">
        <v>26</v>
      </c>
      <c r="K31" s="25">
        <v>1</v>
      </c>
      <c r="L31" s="25" t="s">
        <v>27</v>
      </c>
      <c r="M31" s="36" t="s">
        <v>53</v>
      </c>
      <c r="N31" s="56">
        <v>100000</v>
      </c>
      <c r="O31" s="38">
        <f t="shared" si="1"/>
        <v>1200000</v>
      </c>
      <c r="P31" s="31"/>
      <c r="Q31" s="2"/>
      <c r="R31" s="2"/>
      <c r="S31" s="2"/>
      <c r="T31" s="2"/>
      <c r="U31" s="2"/>
      <c r="V31" s="2"/>
      <c r="W31" s="2"/>
      <c r="X31" s="2"/>
    </row>
    <row r="32" spans="1:24" ht="16.5" customHeight="1" x14ac:dyDescent="0.3">
      <c r="A32" s="469"/>
      <c r="B32" s="33"/>
      <c r="C32" s="25" t="s">
        <v>23</v>
      </c>
      <c r="D32" s="35" t="s">
        <v>55</v>
      </c>
      <c r="E32" s="24">
        <v>4</v>
      </c>
      <c r="F32" s="25" t="s">
        <v>49</v>
      </c>
      <c r="G32" s="25" t="s">
        <v>26</v>
      </c>
      <c r="H32" s="25">
        <v>2</v>
      </c>
      <c r="I32" s="25" t="s">
        <v>50</v>
      </c>
      <c r="J32" s="25" t="s">
        <v>26</v>
      </c>
      <c r="K32" s="25">
        <v>1</v>
      </c>
      <c r="L32" s="25" t="s">
        <v>27</v>
      </c>
      <c r="M32" s="36" t="s">
        <v>53</v>
      </c>
      <c r="N32" s="56">
        <v>100000</v>
      </c>
      <c r="O32" s="38">
        <f t="shared" si="1"/>
        <v>800000</v>
      </c>
      <c r="P32" s="31"/>
      <c r="Q32" s="2"/>
      <c r="R32" s="2"/>
      <c r="S32" s="2"/>
      <c r="T32" s="2"/>
      <c r="U32" s="2"/>
      <c r="V32" s="2"/>
      <c r="W32" s="2"/>
      <c r="X32" s="2"/>
    </row>
    <row r="33" spans="1:24" ht="16.5" customHeight="1" x14ac:dyDescent="0.3">
      <c r="A33" s="469"/>
      <c r="B33" s="33"/>
      <c r="C33" s="25" t="s">
        <v>23</v>
      </c>
      <c r="D33" s="35" t="s">
        <v>56</v>
      </c>
      <c r="E33" s="24">
        <v>3</v>
      </c>
      <c r="F33" s="25" t="s">
        <v>49</v>
      </c>
      <c r="G33" s="25" t="s">
        <v>26</v>
      </c>
      <c r="H33" s="25">
        <v>1</v>
      </c>
      <c r="I33" s="25" t="s">
        <v>50</v>
      </c>
      <c r="J33" s="25" t="s">
        <v>26</v>
      </c>
      <c r="K33" s="25">
        <v>1</v>
      </c>
      <c r="L33" s="25" t="s">
        <v>27</v>
      </c>
      <c r="M33" s="36" t="s">
        <v>53</v>
      </c>
      <c r="N33" s="56">
        <v>100000</v>
      </c>
      <c r="O33" s="38">
        <f t="shared" si="1"/>
        <v>300000</v>
      </c>
      <c r="P33" s="31"/>
      <c r="Q33" s="2"/>
      <c r="R33" s="2"/>
      <c r="S33" s="2"/>
      <c r="T33" s="2"/>
      <c r="U33" s="2"/>
      <c r="V33" s="2"/>
      <c r="W33" s="2"/>
      <c r="X33" s="2"/>
    </row>
    <row r="34" spans="1:24" ht="16.5" x14ac:dyDescent="0.3">
      <c r="A34" s="469"/>
      <c r="B34" s="16"/>
      <c r="C34" s="61" t="s">
        <v>23</v>
      </c>
      <c r="D34" s="35" t="s">
        <v>57</v>
      </c>
      <c r="E34" s="24">
        <v>12</v>
      </c>
      <c r="F34" s="61" t="s">
        <v>49</v>
      </c>
      <c r="G34" s="61" t="s">
        <v>26</v>
      </c>
      <c r="H34" s="61">
        <v>1</v>
      </c>
      <c r="I34" s="61" t="s">
        <v>50</v>
      </c>
      <c r="J34" s="61" t="s">
        <v>26</v>
      </c>
      <c r="K34" s="61">
        <v>1</v>
      </c>
      <c r="L34" s="61" t="s">
        <v>27</v>
      </c>
      <c r="M34" s="36" t="s">
        <v>53</v>
      </c>
      <c r="N34" s="57">
        <v>150000</v>
      </c>
      <c r="O34" s="43">
        <f t="shared" si="1"/>
        <v>1800000</v>
      </c>
      <c r="P34" s="31"/>
      <c r="Q34" s="2"/>
      <c r="R34" s="2"/>
      <c r="S34" s="2"/>
      <c r="T34" s="2"/>
      <c r="U34" s="2"/>
      <c r="V34" s="2"/>
      <c r="W34" s="2"/>
      <c r="X34" s="2"/>
    </row>
    <row r="35" spans="1:24" ht="3.75" customHeight="1" x14ac:dyDescent="0.3">
      <c r="A35" s="469"/>
      <c r="B35" s="490"/>
      <c r="C35" s="491"/>
      <c r="D35" s="492"/>
      <c r="E35" s="67"/>
      <c r="F35" s="66"/>
      <c r="G35" s="66"/>
      <c r="H35" s="66"/>
      <c r="I35" s="66"/>
      <c r="J35" s="66"/>
      <c r="K35" s="66"/>
      <c r="L35" s="66"/>
      <c r="M35" s="68"/>
      <c r="N35" s="225"/>
      <c r="O35" s="69">
        <f>E35*H35*K35*N35</f>
        <v>0</v>
      </c>
      <c r="P35" s="58"/>
      <c r="Q35" s="2"/>
      <c r="R35" s="2"/>
      <c r="S35" s="2"/>
      <c r="T35" s="2"/>
      <c r="U35" s="2"/>
      <c r="V35" s="2"/>
      <c r="W35" s="2"/>
      <c r="X35" s="2"/>
    </row>
    <row r="36" spans="1:24" ht="16.149999999999999" customHeight="1" x14ac:dyDescent="0.45">
      <c r="A36" s="3"/>
      <c r="B36" s="494" t="s">
        <v>58</v>
      </c>
      <c r="C36" s="466"/>
      <c r="D36" s="469"/>
      <c r="E36" s="24"/>
      <c r="F36" s="25"/>
      <c r="G36" s="25"/>
      <c r="H36" s="25"/>
      <c r="I36" s="25"/>
      <c r="J36" s="25"/>
      <c r="K36" s="25"/>
      <c r="L36" s="25"/>
      <c r="M36" s="36"/>
      <c r="N36" s="38"/>
      <c r="O36" s="59">
        <f>SUM(O37:O39)</f>
        <v>3546000</v>
      </c>
      <c r="P36" s="60"/>
      <c r="Q36" s="2"/>
      <c r="R36" s="2"/>
      <c r="S36" s="2"/>
      <c r="T36" s="2"/>
      <c r="U36" s="2"/>
      <c r="V36" s="2"/>
      <c r="W36" s="2"/>
      <c r="X36" s="2"/>
    </row>
    <row r="37" spans="1:24" ht="16.149999999999999" customHeight="1" x14ac:dyDescent="0.3">
      <c r="A37" s="514"/>
      <c r="B37" s="511"/>
      <c r="C37" s="61" t="s">
        <v>23</v>
      </c>
      <c r="D37" s="294" t="s">
        <v>59</v>
      </c>
      <c r="E37" s="61">
        <v>27</v>
      </c>
      <c r="F37" s="61" t="s">
        <v>60</v>
      </c>
      <c r="G37" s="61" t="s">
        <v>26</v>
      </c>
      <c r="H37" s="61">
        <v>1</v>
      </c>
      <c r="I37" s="61" t="s">
        <v>27</v>
      </c>
      <c r="J37" s="61"/>
      <c r="K37" s="61"/>
      <c r="L37" s="62"/>
      <c r="M37" s="297" t="s">
        <v>61</v>
      </c>
      <c r="N37" s="298">
        <v>74300</v>
      </c>
      <c r="O37" s="293">
        <f>E37*H37*N37</f>
        <v>2006100</v>
      </c>
      <c r="P37" s="64"/>
      <c r="Q37" s="2"/>
      <c r="R37" s="2"/>
      <c r="S37" s="2"/>
      <c r="T37" s="2"/>
      <c r="U37" s="2"/>
      <c r="V37" s="2"/>
      <c r="W37" s="2"/>
      <c r="X37" s="2"/>
    </row>
    <row r="38" spans="1:24" ht="16.149999999999999" customHeight="1" x14ac:dyDescent="0.3">
      <c r="A38" s="515"/>
      <c r="B38" s="512"/>
      <c r="C38" s="61" t="s">
        <v>23</v>
      </c>
      <c r="D38" s="295" t="s">
        <v>62</v>
      </c>
      <c r="E38" s="61">
        <f>(40*4*10*2)-67</f>
        <v>3133</v>
      </c>
      <c r="F38" s="61" t="s">
        <v>63</v>
      </c>
      <c r="G38" s="61" t="s">
        <v>26</v>
      </c>
      <c r="H38" s="61">
        <v>1</v>
      </c>
      <c r="I38" s="61" t="s">
        <v>27</v>
      </c>
      <c r="J38" s="61"/>
      <c r="K38" s="61"/>
      <c r="L38" s="62"/>
      <c r="M38" s="297" t="s">
        <v>33</v>
      </c>
      <c r="N38" s="299">
        <v>300</v>
      </c>
      <c r="O38" s="293">
        <f>E38*H38*N38</f>
        <v>939900</v>
      </c>
      <c r="P38" s="31"/>
      <c r="Q38" s="2"/>
      <c r="R38" s="2"/>
      <c r="S38" s="2"/>
      <c r="T38" s="2"/>
      <c r="U38" s="2"/>
      <c r="V38" s="2"/>
      <c r="W38" s="2"/>
      <c r="X38" s="2"/>
    </row>
    <row r="39" spans="1:24" ht="16.149999999999999" customHeight="1" x14ac:dyDescent="0.3">
      <c r="A39" s="515"/>
      <c r="B39" s="512"/>
      <c r="C39" s="61" t="s">
        <v>23</v>
      </c>
      <c r="D39" s="296" t="s">
        <v>64</v>
      </c>
      <c r="E39" s="61">
        <v>40</v>
      </c>
      <c r="F39" s="61" t="s">
        <v>63</v>
      </c>
      <c r="G39" s="61" t="s">
        <v>26</v>
      </c>
      <c r="H39" s="61">
        <v>1</v>
      </c>
      <c r="I39" s="61" t="s">
        <v>27</v>
      </c>
      <c r="J39" s="61"/>
      <c r="K39" s="61"/>
      <c r="L39" s="62"/>
      <c r="M39" s="297" t="s">
        <v>33</v>
      </c>
      <c r="N39" s="299">
        <v>15000</v>
      </c>
      <c r="O39" s="293">
        <f>E39*H39*N39</f>
        <v>600000</v>
      </c>
      <c r="P39" s="31"/>
      <c r="Q39" s="2"/>
      <c r="R39" s="2"/>
      <c r="S39" s="2"/>
      <c r="T39" s="2"/>
      <c r="U39" s="2"/>
      <c r="V39" s="2"/>
      <c r="W39" s="2"/>
      <c r="X39" s="2"/>
    </row>
    <row r="40" spans="1:24" ht="1.5" customHeight="1" x14ac:dyDescent="0.3">
      <c r="A40" s="469"/>
      <c r="B40" s="488"/>
      <c r="C40" s="466"/>
      <c r="D40" s="469"/>
      <c r="E40" s="24"/>
      <c r="F40" s="25"/>
      <c r="G40" s="25"/>
      <c r="H40" s="25"/>
      <c r="I40" s="25"/>
      <c r="J40" s="25"/>
      <c r="K40" s="25"/>
      <c r="L40" s="25"/>
      <c r="M40" s="36"/>
      <c r="N40" s="41"/>
      <c r="O40" s="38">
        <f>E40*H40*K40*N40</f>
        <v>0</v>
      </c>
      <c r="P40" s="31"/>
      <c r="Q40" s="2"/>
      <c r="R40" s="2"/>
      <c r="S40" s="2"/>
      <c r="T40" s="2"/>
      <c r="U40" s="2"/>
      <c r="V40" s="2"/>
      <c r="W40" s="2"/>
      <c r="X40" s="2"/>
    </row>
    <row r="41" spans="1:24" ht="16.149999999999999" customHeight="1" x14ac:dyDescent="0.3">
      <c r="A41" s="1"/>
      <c r="B41" s="497" t="s">
        <v>65</v>
      </c>
      <c r="C41" s="466"/>
      <c r="D41" s="469"/>
      <c r="E41" s="24"/>
      <c r="F41" s="25"/>
      <c r="G41" s="25"/>
      <c r="H41" s="25"/>
      <c r="I41" s="25"/>
      <c r="J41" s="25"/>
      <c r="K41" s="25"/>
      <c r="L41" s="25"/>
      <c r="M41" s="36"/>
      <c r="N41" s="41"/>
      <c r="O41" s="38">
        <f>E41*H41*K41*N41</f>
        <v>0</v>
      </c>
      <c r="P41" s="31"/>
      <c r="Q41" s="2"/>
      <c r="R41" s="2"/>
      <c r="S41" s="2"/>
      <c r="T41" s="2"/>
      <c r="U41" s="2"/>
      <c r="V41" s="2"/>
      <c r="W41" s="2"/>
      <c r="X41" s="2"/>
    </row>
    <row r="42" spans="1:24" ht="16.149999999999999" customHeight="1" x14ac:dyDescent="0.45">
      <c r="A42" s="468"/>
      <c r="B42" s="496"/>
      <c r="C42" s="498" t="s">
        <v>66</v>
      </c>
      <c r="D42" s="469"/>
      <c r="E42" s="24"/>
      <c r="F42" s="25"/>
      <c r="G42" s="25"/>
      <c r="H42" s="25"/>
      <c r="I42" s="25"/>
      <c r="J42" s="25"/>
      <c r="K42" s="25"/>
      <c r="L42" s="25"/>
      <c r="M42" s="36"/>
      <c r="N42" s="41"/>
      <c r="O42" s="59">
        <f>SUM(O43:O47)</f>
        <v>24600000</v>
      </c>
      <c r="P42" s="31"/>
      <c r="Q42" s="2"/>
      <c r="R42" s="2"/>
      <c r="S42" s="2"/>
      <c r="T42" s="2"/>
      <c r="U42" s="2"/>
      <c r="V42" s="2"/>
      <c r="W42" s="2"/>
      <c r="X42" s="2"/>
    </row>
    <row r="43" spans="1:24" ht="16.149999999999999" customHeight="1" x14ac:dyDescent="0.3">
      <c r="A43" s="469"/>
      <c r="B43" s="489"/>
      <c r="C43" s="34" t="s">
        <v>23</v>
      </c>
      <c r="D43" s="35" t="s">
        <v>67</v>
      </c>
      <c r="E43" s="24">
        <v>4</v>
      </c>
      <c r="F43" s="25" t="s">
        <v>49</v>
      </c>
      <c r="G43" s="25" t="s">
        <v>26</v>
      </c>
      <c r="H43" s="25">
        <v>1</v>
      </c>
      <c r="I43" s="25" t="s">
        <v>50</v>
      </c>
      <c r="J43" s="25" t="s">
        <v>26</v>
      </c>
      <c r="K43" s="70">
        <v>3</v>
      </c>
      <c r="L43" s="25" t="s">
        <v>68</v>
      </c>
      <c r="M43" s="36" t="s">
        <v>69</v>
      </c>
      <c r="N43" s="41">
        <v>900000</v>
      </c>
      <c r="O43" s="38">
        <f>E43*H43*K43*N43</f>
        <v>10800000</v>
      </c>
      <c r="P43" s="31"/>
      <c r="Q43" s="2"/>
      <c r="R43" s="2"/>
      <c r="S43" s="2"/>
      <c r="T43" s="2"/>
      <c r="U43" s="2"/>
      <c r="V43" s="2"/>
      <c r="W43" s="2"/>
      <c r="X43" s="2"/>
    </row>
    <row r="44" spans="1:24" s="356" customFormat="1" ht="16.149999999999999" customHeight="1" x14ac:dyDescent="0.3">
      <c r="A44" s="469"/>
      <c r="B44" s="489"/>
      <c r="C44" s="34" t="s">
        <v>23</v>
      </c>
      <c r="D44" s="35" t="s">
        <v>67</v>
      </c>
      <c r="E44" s="360">
        <v>3</v>
      </c>
      <c r="F44" s="25" t="s">
        <v>49</v>
      </c>
      <c r="G44" s="25" t="s">
        <v>26</v>
      </c>
      <c r="H44" s="25">
        <v>1</v>
      </c>
      <c r="I44" s="25" t="s">
        <v>50</v>
      </c>
      <c r="J44" s="25" t="s">
        <v>26</v>
      </c>
      <c r="K44" s="70">
        <v>2</v>
      </c>
      <c r="L44" s="25" t="s">
        <v>68</v>
      </c>
      <c r="M44" s="36" t="s">
        <v>69</v>
      </c>
      <c r="N44" s="41">
        <v>900000</v>
      </c>
      <c r="O44" s="38">
        <f>E44*H44*K44*N44</f>
        <v>5400000</v>
      </c>
      <c r="P44" s="31"/>
      <c r="Q44" s="2"/>
      <c r="R44" s="2"/>
      <c r="S44" s="2"/>
      <c r="T44" s="2"/>
      <c r="U44" s="2"/>
      <c r="V44" s="2"/>
      <c r="W44" s="2"/>
      <c r="X44" s="2"/>
    </row>
    <row r="45" spans="1:24" ht="16.149999999999999" customHeight="1" x14ac:dyDescent="0.3">
      <c r="A45" s="469"/>
      <c r="B45" s="489"/>
      <c r="C45" s="34" t="s">
        <v>23</v>
      </c>
      <c r="D45" s="35" t="s">
        <v>70</v>
      </c>
      <c r="E45" s="24">
        <v>1</v>
      </c>
      <c r="F45" s="25" t="s">
        <v>49</v>
      </c>
      <c r="G45" s="25" t="s">
        <v>26</v>
      </c>
      <c r="H45" s="25">
        <v>1</v>
      </c>
      <c r="I45" s="25" t="s">
        <v>50</v>
      </c>
      <c r="J45" s="25" t="s">
        <v>26</v>
      </c>
      <c r="K45" s="70">
        <v>4</v>
      </c>
      <c r="L45" s="25" t="s">
        <v>68</v>
      </c>
      <c r="M45" s="36" t="s">
        <v>69</v>
      </c>
      <c r="N45" s="41">
        <v>900000</v>
      </c>
      <c r="O45" s="38">
        <f>E45*H45*K45*N45</f>
        <v>3600000</v>
      </c>
      <c r="P45" s="31"/>
      <c r="Q45" s="2"/>
      <c r="R45" s="2"/>
      <c r="S45" s="2"/>
      <c r="T45" s="2"/>
      <c r="U45" s="2"/>
      <c r="V45" s="2"/>
      <c r="W45" s="2"/>
      <c r="X45" s="2"/>
    </row>
    <row r="46" spans="1:24" s="356" customFormat="1" ht="16.149999999999999" customHeight="1" x14ac:dyDescent="0.3">
      <c r="A46" s="469"/>
      <c r="B46" s="489"/>
      <c r="C46" s="34" t="s">
        <v>23</v>
      </c>
      <c r="D46" s="35" t="s">
        <v>70</v>
      </c>
      <c r="E46" s="360">
        <v>2</v>
      </c>
      <c r="F46" s="25" t="s">
        <v>49</v>
      </c>
      <c r="G46" s="25" t="s">
        <v>26</v>
      </c>
      <c r="H46" s="25">
        <v>1</v>
      </c>
      <c r="I46" s="25" t="s">
        <v>50</v>
      </c>
      <c r="J46" s="25" t="s">
        <v>26</v>
      </c>
      <c r="K46" s="70">
        <v>2</v>
      </c>
      <c r="L46" s="25" t="s">
        <v>68</v>
      </c>
      <c r="M46" s="36" t="s">
        <v>69</v>
      </c>
      <c r="N46" s="41">
        <v>900000</v>
      </c>
      <c r="O46" s="38">
        <f>E46*H46*K46*N46</f>
        <v>3600000</v>
      </c>
      <c r="P46" s="31"/>
      <c r="Q46" s="2"/>
      <c r="R46" s="2"/>
      <c r="S46" s="2"/>
      <c r="T46" s="2"/>
      <c r="U46" s="2"/>
      <c r="V46" s="2"/>
      <c r="W46" s="2"/>
      <c r="X46" s="2"/>
    </row>
    <row r="47" spans="1:24" ht="16.149999999999999" customHeight="1" x14ac:dyDescent="0.3">
      <c r="A47" s="469"/>
      <c r="B47" s="489"/>
      <c r="C47" s="34" t="s">
        <v>23</v>
      </c>
      <c r="D47" s="23" t="s">
        <v>71</v>
      </c>
      <c r="E47" s="24">
        <v>4</v>
      </c>
      <c r="F47" s="25" t="s">
        <v>49</v>
      </c>
      <c r="G47" s="25" t="s">
        <v>26</v>
      </c>
      <c r="H47" s="25">
        <v>2</v>
      </c>
      <c r="I47" s="25" t="s">
        <v>50</v>
      </c>
      <c r="J47" s="25"/>
      <c r="K47" s="71"/>
      <c r="L47" s="25"/>
      <c r="M47" s="36" t="s">
        <v>72</v>
      </c>
      <c r="N47" s="41">
        <v>150000</v>
      </c>
      <c r="O47" s="38">
        <f>E47*H47*N47</f>
        <v>1200000</v>
      </c>
      <c r="P47" s="31"/>
      <c r="Q47" s="2"/>
      <c r="R47" s="2"/>
      <c r="S47" s="2"/>
      <c r="T47" s="2"/>
      <c r="U47" s="2"/>
      <c r="V47" s="2"/>
      <c r="W47" s="2"/>
      <c r="X47" s="2"/>
    </row>
    <row r="48" spans="1:24" ht="2.25" customHeight="1" x14ac:dyDescent="0.3">
      <c r="A48" s="469"/>
      <c r="B48" s="499"/>
      <c r="C48" s="466"/>
      <c r="D48" s="469"/>
      <c r="E48" s="24"/>
      <c r="F48" s="25"/>
      <c r="G48" s="25"/>
      <c r="H48" s="25"/>
      <c r="I48" s="25"/>
      <c r="J48" s="25"/>
      <c r="K48" s="25"/>
      <c r="L48" s="25"/>
      <c r="M48" s="36"/>
      <c r="N48" s="41"/>
      <c r="O48" s="38">
        <f>E48*H48*K48*N48</f>
        <v>0</v>
      </c>
      <c r="P48" s="31"/>
      <c r="Q48" s="2"/>
      <c r="R48" s="2"/>
      <c r="S48" s="2"/>
      <c r="T48" s="2"/>
      <c r="U48" s="2"/>
      <c r="V48" s="2"/>
      <c r="W48" s="2"/>
      <c r="X48" s="2"/>
    </row>
    <row r="49" spans="1:24" ht="16.149999999999999" customHeight="1" x14ac:dyDescent="0.3">
      <c r="A49" s="72"/>
      <c r="B49" s="500" t="s">
        <v>73</v>
      </c>
      <c r="C49" s="483"/>
      <c r="D49" s="484"/>
      <c r="E49" s="73"/>
      <c r="F49" s="74"/>
      <c r="G49" s="74"/>
      <c r="H49" s="74"/>
      <c r="I49" s="74"/>
      <c r="J49" s="74"/>
      <c r="K49" s="74"/>
      <c r="L49" s="74"/>
      <c r="M49" s="75"/>
      <c r="N49" s="76"/>
      <c r="O49" s="77">
        <f>E49*H49*K49*N49</f>
        <v>0</v>
      </c>
      <c r="P49" s="60"/>
      <c r="Q49" s="2"/>
      <c r="R49" s="2"/>
      <c r="S49" s="2"/>
      <c r="T49" s="2"/>
      <c r="U49" s="2"/>
      <c r="V49" s="2"/>
      <c r="W49" s="2"/>
      <c r="X49" s="2"/>
    </row>
    <row r="50" spans="1:24" ht="16.149999999999999" customHeight="1" x14ac:dyDescent="0.45">
      <c r="A50" s="468"/>
      <c r="B50" s="501"/>
      <c r="C50" s="503" t="s">
        <v>74</v>
      </c>
      <c r="D50" s="484"/>
      <c r="E50" s="73"/>
      <c r="F50" s="74"/>
      <c r="G50" s="74"/>
      <c r="H50" s="74"/>
      <c r="I50" s="74"/>
      <c r="J50" s="74"/>
      <c r="K50" s="74"/>
      <c r="L50" s="74"/>
      <c r="M50" s="75"/>
      <c r="N50" s="76"/>
      <c r="O50" s="78">
        <f>SUM(O51:O54)</f>
        <v>11958000</v>
      </c>
      <c r="P50" s="31">
        <v>11965400</v>
      </c>
      <c r="Q50" s="79">
        <v>12322542</v>
      </c>
      <c r="R50" s="2"/>
      <c r="S50" s="2"/>
      <c r="T50" s="2"/>
      <c r="U50" s="2"/>
      <c r="V50" s="2"/>
      <c r="W50" s="2"/>
      <c r="X50" s="2"/>
    </row>
    <row r="51" spans="1:24" ht="16.149999999999999" customHeight="1" x14ac:dyDescent="0.3">
      <c r="A51" s="469"/>
      <c r="B51" s="502"/>
      <c r="C51" s="80" t="s">
        <v>23</v>
      </c>
      <c r="D51" s="81" t="s">
        <v>75</v>
      </c>
      <c r="E51" s="73">
        <v>40</v>
      </c>
      <c r="F51" s="74" t="s">
        <v>49</v>
      </c>
      <c r="G51" s="74" t="s">
        <v>26</v>
      </c>
      <c r="H51" s="74">
        <v>1</v>
      </c>
      <c r="I51" s="74" t="s">
        <v>27</v>
      </c>
      <c r="J51" s="74"/>
      <c r="K51" s="74"/>
      <c r="L51" s="74"/>
      <c r="M51" s="75" t="s">
        <v>49</v>
      </c>
      <c r="N51" s="82">
        <v>100000</v>
      </c>
      <c r="O51" s="77">
        <f t="shared" ref="O51:O55" si="2">E51*H51*N51</f>
        <v>4000000</v>
      </c>
      <c r="P51" s="31">
        <f>P50-O50</f>
        <v>7400</v>
      </c>
      <c r="Q51" s="83">
        <f>Q50-O50</f>
        <v>364542</v>
      </c>
      <c r="R51" s="2"/>
      <c r="S51" s="2"/>
      <c r="T51" s="2"/>
      <c r="U51" s="2"/>
      <c r="V51" s="2"/>
      <c r="W51" s="2"/>
      <c r="X51" s="2"/>
    </row>
    <row r="52" spans="1:24" ht="16.149999999999999" customHeight="1" x14ac:dyDescent="0.3">
      <c r="A52" s="469"/>
      <c r="B52" s="502"/>
      <c r="C52" s="80" t="s">
        <v>23</v>
      </c>
      <c r="D52" s="81" t="s">
        <v>76</v>
      </c>
      <c r="E52" s="73">
        <v>1</v>
      </c>
      <c r="F52" s="74" t="s">
        <v>77</v>
      </c>
      <c r="G52" s="74" t="s">
        <v>26</v>
      </c>
      <c r="H52" s="74">
        <v>1</v>
      </c>
      <c r="I52" s="74" t="s">
        <v>27</v>
      </c>
      <c r="J52" s="74"/>
      <c r="K52" s="74"/>
      <c r="L52" s="74"/>
      <c r="M52" s="75" t="s">
        <v>77</v>
      </c>
      <c r="N52" s="82">
        <v>4000000</v>
      </c>
      <c r="O52" s="77">
        <f t="shared" si="2"/>
        <v>4000000</v>
      </c>
      <c r="P52" s="31"/>
      <c r="Q52" s="2"/>
      <c r="R52" s="2"/>
      <c r="S52" s="2"/>
      <c r="T52" s="2"/>
      <c r="U52" s="2"/>
      <c r="V52" s="2"/>
      <c r="W52" s="2"/>
      <c r="X52" s="2"/>
    </row>
    <row r="53" spans="1:24" s="90" customFormat="1" ht="16.149999999999999" customHeight="1" x14ac:dyDescent="0.25">
      <c r="A53" s="469"/>
      <c r="B53" s="502"/>
      <c r="C53" s="80" t="s">
        <v>23</v>
      </c>
      <c r="D53" s="84" t="s">
        <v>78</v>
      </c>
      <c r="E53" s="85">
        <v>46</v>
      </c>
      <c r="F53" s="74" t="s">
        <v>49</v>
      </c>
      <c r="G53" s="74" t="s">
        <v>26</v>
      </c>
      <c r="H53" s="74">
        <v>1</v>
      </c>
      <c r="I53" s="74" t="s">
        <v>27</v>
      </c>
      <c r="J53" s="86"/>
      <c r="K53" s="86"/>
      <c r="L53" s="86"/>
      <c r="M53" s="87" t="s">
        <v>49</v>
      </c>
      <c r="N53" s="88">
        <v>15000</v>
      </c>
      <c r="O53" s="89">
        <f t="shared" si="2"/>
        <v>690000</v>
      </c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16.149999999999999" customHeight="1" x14ac:dyDescent="0.3">
      <c r="A54" s="469"/>
      <c r="B54" s="502"/>
      <c r="C54" s="80" t="s">
        <v>23</v>
      </c>
      <c r="D54" s="91" t="s">
        <v>79</v>
      </c>
      <c r="E54" s="85">
        <v>86</v>
      </c>
      <c r="F54" s="74" t="s">
        <v>49</v>
      </c>
      <c r="G54" s="74" t="s">
        <v>26</v>
      </c>
      <c r="H54" s="74">
        <v>1</v>
      </c>
      <c r="I54" s="74" t="s">
        <v>27</v>
      </c>
      <c r="J54" s="86"/>
      <c r="K54" s="86"/>
      <c r="L54" s="86"/>
      <c r="M54" s="87" t="s">
        <v>49</v>
      </c>
      <c r="N54" s="92">
        <v>38000</v>
      </c>
      <c r="O54" s="77">
        <f t="shared" si="2"/>
        <v>3268000</v>
      </c>
      <c r="P54" s="2"/>
      <c r="Q54" s="2"/>
      <c r="R54" s="2"/>
      <c r="S54" s="2"/>
      <c r="T54" s="2"/>
      <c r="U54" s="2"/>
      <c r="V54" s="2"/>
      <c r="W54" s="2"/>
      <c r="X54" s="2"/>
    </row>
    <row r="55" spans="1:24" ht="2.25" customHeight="1" x14ac:dyDescent="0.3">
      <c r="A55" s="93"/>
      <c r="B55" s="488"/>
      <c r="C55" s="466"/>
      <c r="D55" s="469"/>
      <c r="E55" s="16"/>
      <c r="F55" s="1"/>
      <c r="G55" s="1"/>
      <c r="H55" s="1"/>
      <c r="I55" s="1"/>
      <c r="J55" s="1"/>
      <c r="K55" s="1"/>
      <c r="L55" s="1"/>
      <c r="M55" s="94"/>
      <c r="N55" s="95"/>
      <c r="O55" s="38">
        <f t="shared" si="2"/>
        <v>0</v>
      </c>
      <c r="P55" s="2"/>
      <c r="Q55" s="2"/>
      <c r="R55" s="2"/>
      <c r="S55" s="2"/>
      <c r="T55" s="2"/>
      <c r="U55" s="2"/>
      <c r="V55" s="2"/>
      <c r="W55" s="2"/>
      <c r="X55" s="2"/>
    </row>
    <row r="56" spans="1:24" ht="16.149999999999999" customHeight="1" x14ac:dyDescent="0.45">
      <c r="A56" s="1"/>
      <c r="B56" s="493" t="s">
        <v>80</v>
      </c>
      <c r="C56" s="466"/>
      <c r="D56" s="469"/>
      <c r="E56" s="16"/>
      <c r="F56" s="1"/>
      <c r="G56" s="1"/>
      <c r="H56" s="1"/>
      <c r="I56" s="1"/>
      <c r="J56" s="1"/>
      <c r="K56" s="1"/>
      <c r="L56" s="1"/>
      <c r="M56" s="94"/>
      <c r="N56" s="96"/>
      <c r="O56" s="59">
        <f>SUM(O57:O57)</f>
        <v>1200000</v>
      </c>
      <c r="P56" s="2"/>
      <c r="Q56" s="2"/>
      <c r="R56" s="2"/>
      <c r="S56" s="2"/>
      <c r="T56" s="2"/>
      <c r="U56" s="2"/>
      <c r="V56" s="2"/>
      <c r="W56" s="2"/>
      <c r="X56" s="2"/>
    </row>
    <row r="57" spans="1:24" ht="16.149999999999999" customHeight="1" x14ac:dyDescent="0.3">
      <c r="A57" s="469"/>
      <c r="B57" s="97"/>
      <c r="C57" s="25" t="s">
        <v>23</v>
      </c>
      <c r="D57" s="98" t="s">
        <v>201</v>
      </c>
      <c r="E57" s="16">
        <v>48</v>
      </c>
      <c r="F57" s="1" t="s">
        <v>82</v>
      </c>
      <c r="G57" s="1" t="s">
        <v>26</v>
      </c>
      <c r="H57" s="1">
        <v>1</v>
      </c>
      <c r="I57" s="1" t="s">
        <v>27</v>
      </c>
      <c r="J57" s="1"/>
      <c r="K57" s="1"/>
      <c r="L57" s="1"/>
      <c r="M57" s="94" t="s">
        <v>82</v>
      </c>
      <c r="N57" s="99">
        <v>25000</v>
      </c>
      <c r="O57" s="38">
        <f>E57*H57*N57</f>
        <v>1200000</v>
      </c>
      <c r="P57" s="33"/>
      <c r="Q57" s="2"/>
      <c r="R57" s="2"/>
      <c r="S57" s="2"/>
      <c r="T57" s="2"/>
      <c r="U57" s="2"/>
      <c r="V57" s="2"/>
      <c r="W57" s="2"/>
      <c r="X57" s="2"/>
    </row>
    <row r="58" spans="1:24" ht="1.5" customHeight="1" x14ac:dyDescent="0.3">
      <c r="A58" s="469"/>
      <c r="B58" s="496"/>
      <c r="C58" s="513"/>
      <c r="D58" s="469"/>
      <c r="E58" s="1"/>
      <c r="F58" s="1"/>
      <c r="G58" s="292"/>
      <c r="H58" s="292"/>
      <c r="I58" s="1"/>
      <c r="J58" s="1"/>
      <c r="K58" s="292"/>
      <c r="L58" s="72"/>
      <c r="M58" s="94"/>
      <c r="N58" s="96"/>
      <c r="O58" s="38">
        <f>E58*H58*K58*N58</f>
        <v>0</v>
      </c>
      <c r="P58" s="33"/>
      <c r="Q58" s="2"/>
      <c r="R58" s="2"/>
      <c r="S58" s="2"/>
      <c r="T58" s="2"/>
      <c r="U58" s="2"/>
      <c r="V58" s="2"/>
      <c r="W58" s="2"/>
      <c r="X58" s="2"/>
    </row>
    <row r="59" spans="1:24" ht="16.149999999999999" customHeight="1" x14ac:dyDescent="0.45">
      <c r="A59" s="1"/>
      <c r="B59" s="291" t="s">
        <v>83</v>
      </c>
      <c r="C59" s="65"/>
      <c r="D59" s="100"/>
      <c r="E59" s="33"/>
      <c r="F59" s="65"/>
      <c r="G59" s="65"/>
      <c r="H59" s="65"/>
      <c r="I59" s="65"/>
      <c r="J59" s="65"/>
      <c r="K59" s="65"/>
      <c r="L59" s="65"/>
      <c r="M59" s="48"/>
      <c r="N59" s="95"/>
      <c r="O59" s="59">
        <f>SUM(O60:O61)</f>
        <v>14250000</v>
      </c>
      <c r="P59" s="2"/>
      <c r="Q59" s="2"/>
      <c r="R59" s="2"/>
      <c r="S59" s="2"/>
      <c r="T59" s="2"/>
      <c r="U59" s="2"/>
      <c r="V59" s="2"/>
      <c r="W59" s="2"/>
      <c r="X59" s="2"/>
    </row>
    <row r="60" spans="1:24" ht="16.149999999999999" customHeight="1" x14ac:dyDescent="0.3">
      <c r="A60" s="1"/>
      <c r="B60" s="33"/>
      <c r="C60" s="2" t="s">
        <v>84</v>
      </c>
      <c r="D60" s="100" t="s">
        <v>85</v>
      </c>
      <c r="E60" s="86">
        <v>2</v>
      </c>
      <c r="F60" s="101" t="s">
        <v>49</v>
      </c>
      <c r="G60" s="101" t="s">
        <v>26</v>
      </c>
      <c r="H60" s="102">
        <v>3</v>
      </c>
      <c r="I60" s="102" t="s">
        <v>86</v>
      </c>
      <c r="J60" s="103"/>
      <c r="K60" s="103"/>
      <c r="L60" s="103"/>
      <c r="M60" s="104" t="s">
        <v>87</v>
      </c>
      <c r="N60" s="96">
        <v>1500000</v>
      </c>
      <c r="O60" s="38">
        <f>E60*H60*N60</f>
        <v>9000000</v>
      </c>
      <c r="P60" s="2"/>
      <c r="Q60" s="2"/>
      <c r="R60" s="2"/>
      <c r="S60" s="2"/>
      <c r="T60" s="2"/>
      <c r="U60" s="2"/>
      <c r="V60" s="2"/>
      <c r="W60" s="2"/>
      <c r="X60" s="2"/>
    </row>
    <row r="61" spans="1:24" ht="16.149999999999999" customHeight="1" x14ac:dyDescent="0.3">
      <c r="A61" s="1"/>
      <c r="B61" s="105"/>
      <c r="C61" s="106" t="s">
        <v>88</v>
      </c>
      <c r="D61" s="107" t="s">
        <v>89</v>
      </c>
      <c r="E61" s="108">
        <v>1</v>
      </c>
      <c r="F61" s="109" t="s">
        <v>49</v>
      </c>
      <c r="G61" s="109" t="s">
        <v>26</v>
      </c>
      <c r="H61" s="108">
        <v>3</v>
      </c>
      <c r="I61" s="108" t="s">
        <v>86</v>
      </c>
      <c r="J61" s="110"/>
      <c r="K61" s="110"/>
      <c r="L61" s="110"/>
      <c r="M61" s="111" t="s">
        <v>87</v>
      </c>
      <c r="N61" s="112">
        <v>1750000</v>
      </c>
      <c r="O61" s="38">
        <f>E61*H61*N61</f>
        <v>5250000</v>
      </c>
      <c r="P61" s="2"/>
      <c r="Q61" s="2"/>
      <c r="R61" s="2"/>
      <c r="S61" s="2"/>
      <c r="T61" s="2"/>
      <c r="U61" s="2"/>
      <c r="V61" s="2"/>
      <c r="W61" s="2"/>
      <c r="X61" s="2"/>
    </row>
    <row r="62" spans="1:24" ht="16.5" customHeight="1" x14ac:dyDescent="0.3">
      <c r="A62" s="1"/>
      <c r="B62" s="504" t="s">
        <v>18</v>
      </c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6"/>
      <c r="O62" s="113">
        <f>O27+O15</f>
        <v>123225300</v>
      </c>
      <c r="P62" s="114">
        <f>119654000+3571428</f>
        <v>123225428</v>
      </c>
      <c r="Q62" s="2"/>
      <c r="R62" s="2"/>
      <c r="S62" s="2"/>
      <c r="T62" s="2"/>
      <c r="U62" s="2"/>
      <c r="V62" s="2"/>
      <c r="W62" s="2"/>
      <c r="X62" s="2"/>
    </row>
    <row r="63" spans="1:24" ht="13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365">
        <v>123225300</v>
      </c>
      <c r="P63" s="114">
        <f>P62-O62</f>
        <v>128</v>
      </c>
      <c r="Q63" s="2"/>
      <c r="R63" s="2"/>
      <c r="S63" s="2"/>
      <c r="T63" s="2"/>
      <c r="U63" s="2"/>
      <c r="V63" s="2"/>
      <c r="W63" s="2"/>
      <c r="X63" s="2"/>
    </row>
    <row r="64" spans="1:24" ht="16.149999999999999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405" t="s">
        <v>199</v>
      </c>
      <c r="L64" s="405"/>
      <c r="M64" s="405"/>
      <c r="N64" s="405"/>
      <c r="O64" s="366">
        <f>O63-O62</f>
        <v>0</v>
      </c>
      <c r="P64" s="2"/>
      <c r="Q64" s="2"/>
      <c r="R64" s="2"/>
      <c r="S64" s="2"/>
      <c r="T64" s="2"/>
      <c r="U64" s="2"/>
      <c r="V64" s="2"/>
      <c r="W64" s="2"/>
      <c r="X64" s="2"/>
    </row>
    <row r="65" spans="1:24" ht="2.2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6.149999999999999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405" t="s">
        <v>90</v>
      </c>
      <c r="L66" s="405"/>
      <c r="M66" s="405"/>
      <c r="N66" s="405"/>
      <c r="O66" s="6"/>
      <c r="P66" s="2"/>
      <c r="Q66" s="2"/>
      <c r="R66" s="2"/>
      <c r="S66" s="2"/>
      <c r="T66" s="2"/>
      <c r="U66" s="2"/>
      <c r="V66" s="2"/>
      <c r="W66" s="2"/>
      <c r="X66" s="2"/>
    </row>
    <row r="67" spans="1:24" ht="16.149999999999999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405" t="s">
        <v>91</v>
      </c>
      <c r="L67" s="405"/>
      <c r="M67" s="405"/>
      <c r="N67" s="405"/>
      <c r="O67" s="6"/>
      <c r="P67" s="2"/>
      <c r="Q67" s="2"/>
      <c r="R67" s="2"/>
      <c r="S67" s="2"/>
      <c r="T67" s="2"/>
      <c r="U67" s="2"/>
      <c r="V67" s="2"/>
      <c r="W67" s="2"/>
      <c r="X67" s="2"/>
    </row>
    <row r="68" spans="1:24" ht="13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115"/>
      <c r="L68" s="115"/>
      <c r="M68" s="115"/>
      <c r="N68" s="115"/>
      <c r="O68" s="6"/>
      <c r="P68" s="2"/>
      <c r="Q68" s="2"/>
      <c r="R68" s="2"/>
      <c r="S68" s="2"/>
      <c r="T68" s="2"/>
      <c r="U68" s="2"/>
      <c r="V68" s="2"/>
      <c r="W68" s="2"/>
      <c r="X68" s="2"/>
    </row>
    <row r="69" spans="1:24" ht="13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115"/>
      <c r="L69" s="115"/>
      <c r="M69" s="115"/>
      <c r="N69" s="115"/>
      <c r="O69" s="6"/>
      <c r="P69" s="2"/>
      <c r="Q69" s="2"/>
      <c r="R69" s="2"/>
      <c r="S69" s="2"/>
      <c r="T69" s="2"/>
      <c r="U69" s="2"/>
      <c r="V69" s="2"/>
      <c r="W69" s="2"/>
      <c r="X69" s="2"/>
    </row>
    <row r="70" spans="1:24" ht="13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116"/>
      <c r="L70" s="115"/>
      <c r="M70" s="115"/>
      <c r="N70" s="115"/>
      <c r="O70" s="6"/>
      <c r="P70" s="2"/>
      <c r="Q70" s="2"/>
      <c r="R70" s="2"/>
      <c r="S70" s="2"/>
      <c r="T70" s="2"/>
      <c r="U70" s="2"/>
      <c r="V70" s="2"/>
      <c r="W70" s="2"/>
      <c r="X70" s="2"/>
    </row>
    <row r="71" spans="1:24" ht="16.149999999999999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404" t="s">
        <v>92</v>
      </c>
      <c r="L71" s="404"/>
      <c r="M71" s="404"/>
      <c r="N71" s="404"/>
      <c r="O71" s="6"/>
      <c r="P71" s="2"/>
      <c r="Q71" s="2"/>
      <c r="R71" s="2"/>
      <c r="S71" s="2"/>
      <c r="T71" s="2"/>
      <c r="U71" s="2"/>
      <c r="V71" s="2"/>
      <c r="W71" s="2"/>
      <c r="X71" s="2"/>
    </row>
    <row r="72" spans="1:24" ht="16.149999999999999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405" t="s">
        <v>93</v>
      </c>
      <c r="L72" s="405"/>
      <c r="M72" s="405"/>
      <c r="N72" s="405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.149999999999999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405" t="s">
        <v>94</v>
      </c>
      <c r="L73" s="405"/>
      <c r="M73" s="405"/>
      <c r="N73" s="405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6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6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</sheetData>
  <mergeCells count="39">
    <mergeCell ref="K71:N71"/>
    <mergeCell ref="K72:N72"/>
    <mergeCell ref="K73:N73"/>
    <mergeCell ref="A57:A58"/>
    <mergeCell ref="B58:D58"/>
    <mergeCell ref="B62:N62"/>
    <mergeCell ref="K64:N64"/>
    <mergeCell ref="K66:N66"/>
    <mergeCell ref="K67:N67"/>
    <mergeCell ref="B56:D56"/>
    <mergeCell ref="B36:D36"/>
    <mergeCell ref="A37:A40"/>
    <mergeCell ref="B37:B39"/>
    <mergeCell ref="B40:D40"/>
    <mergeCell ref="B41:D41"/>
    <mergeCell ref="A42:A48"/>
    <mergeCell ref="B42:B47"/>
    <mergeCell ref="C42:D42"/>
    <mergeCell ref="B48:D48"/>
    <mergeCell ref="B49:D49"/>
    <mergeCell ref="A50:A54"/>
    <mergeCell ref="B50:B54"/>
    <mergeCell ref="C50:D50"/>
    <mergeCell ref="B55:D55"/>
    <mergeCell ref="A17:A26"/>
    <mergeCell ref="B17:D17"/>
    <mergeCell ref="B28:D28"/>
    <mergeCell ref="A29:A35"/>
    <mergeCell ref="B29:B30"/>
    <mergeCell ref="B35:D35"/>
    <mergeCell ref="B2:O2"/>
    <mergeCell ref="B3:O3"/>
    <mergeCell ref="F10:I10"/>
    <mergeCell ref="A13:A14"/>
    <mergeCell ref="B13:D14"/>
    <mergeCell ref="E13:L14"/>
    <mergeCell ref="M13:M14"/>
    <mergeCell ref="N13:N14"/>
    <mergeCell ref="O13:O14"/>
  </mergeCells>
  <pageMargins left="1.33" right="0.31496062992125984" top="0.39370078740157483" bottom="0.39370078740157483" header="0.31496062992125984" footer="0.31496062992125984"/>
  <pageSetup paperSize="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2"/>
  <sheetViews>
    <sheetView topLeftCell="A26" zoomScale="90" zoomScaleNormal="90" workbookViewId="0">
      <selection activeCell="J79" sqref="J79"/>
    </sheetView>
  </sheetViews>
  <sheetFormatPr defaultColWidth="14.42578125" defaultRowHeight="15" x14ac:dyDescent="0.25"/>
  <cols>
    <col min="1" max="2" width="3.28515625" style="4" customWidth="1"/>
    <col min="3" max="3" width="2.28515625" style="4" customWidth="1"/>
    <col min="4" max="4" width="49.42578125" style="4" customWidth="1"/>
    <col min="5" max="5" width="5.7109375" style="4" customWidth="1"/>
    <col min="6" max="6" width="6.28515625" style="4" customWidth="1"/>
    <col min="7" max="7" width="4" style="4" customWidth="1"/>
    <col min="8" max="8" width="4.5703125" style="4" customWidth="1"/>
    <col min="9" max="9" width="6.5703125" style="4" customWidth="1"/>
    <col min="10" max="11" width="4.42578125" style="4" customWidth="1"/>
    <col min="12" max="12" width="4.7109375" style="4" customWidth="1"/>
    <col min="13" max="13" width="12.7109375" style="4" customWidth="1"/>
    <col min="14" max="14" width="11.28515625" style="4" customWidth="1"/>
    <col min="15" max="15" width="13.28515625" style="4" customWidth="1"/>
    <col min="16" max="16" width="12.7109375" style="4" customWidth="1"/>
    <col min="17" max="17" width="17" style="4" customWidth="1"/>
    <col min="18" max="18" width="14.42578125" style="4" customWidth="1"/>
    <col min="19" max="19" width="12.42578125" style="4" customWidth="1"/>
    <col min="20" max="24" width="9.28515625" style="4" customWidth="1"/>
    <col min="25" max="16384" width="14.42578125" style="4"/>
  </cols>
  <sheetData>
    <row r="1" spans="1:24" ht="16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 x14ac:dyDescent="0.3">
      <c r="A2" s="1"/>
      <c r="B2" s="465" t="s">
        <v>0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2"/>
      <c r="Q2" s="2"/>
      <c r="R2" s="2"/>
      <c r="S2" s="2"/>
      <c r="T2" s="2"/>
      <c r="U2" s="2"/>
      <c r="V2" s="2"/>
      <c r="W2" s="2"/>
      <c r="X2" s="2"/>
    </row>
    <row r="3" spans="1:24" ht="16.5" customHeight="1" x14ac:dyDescent="0.3">
      <c r="A3" s="1"/>
      <c r="B3" s="465" t="s">
        <v>1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2"/>
      <c r="Q3" s="2"/>
      <c r="R3" s="2"/>
      <c r="S3" s="2"/>
      <c r="T3" s="2"/>
      <c r="U3" s="2"/>
      <c r="V3" s="2"/>
      <c r="W3" s="2"/>
      <c r="X3" s="2"/>
    </row>
    <row r="4" spans="1:24" ht="9.75" customHeight="1" x14ac:dyDescent="0.3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</row>
    <row r="5" spans="1:24" ht="16.5" customHeight="1" x14ac:dyDescent="0.3">
      <c r="A5" s="1"/>
      <c r="B5" s="2"/>
      <c r="C5" s="2"/>
      <c r="D5" s="6" t="s">
        <v>2</v>
      </c>
      <c r="E5" s="5" t="s">
        <v>3</v>
      </c>
      <c r="F5" s="6" t="s">
        <v>4</v>
      </c>
      <c r="G5" s="6"/>
      <c r="H5" s="6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6.5" customHeight="1" x14ac:dyDescent="0.3">
      <c r="A6" s="1"/>
      <c r="B6" s="2"/>
      <c r="C6" s="2"/>
      <c r="D6" s="6" t="s">
        <v>5</v>
      </c>
      <c r="E6" s="5" t="s">
        <v>3</v>
      </c>
      <c r="F6" s="6" t="s">
        <v>6</v>
      </c>
      <c r="G6" s="6"/>
      <c r="H6" s="6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6.5" customHeight="1" x14ac:dyDescent="0.3">
      <c r="A7" s="1"/>
      <c r="B7" s="2"/>
      <c r="C7" s="2"/>
      <c r="D7" s="6" t="s">
        <v>7</v>
      </c>
      <c r="E7" s="5" t="s">
        <v>3</v>
      </c>
      <c r="F7" s="6" t="s">
        <v>8</v>
      </c>
      <c r="G7" s="6"/>
      <c r="H7" s="6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customHeight="1" x14ac:dyDescent="0.3">
      <c r="A8" s="1"/>
      <c r="B8" s="2"/>
      <c r="C8" s="2"/>
      <c r="D8" s="6" t="s">
        <v>9</v>
      </c>
      <c r="E8" s="5" t="s">
        <v>3</v>
      </c>
      <c r="F8" s="6" t="s">
        <v>10</v>
      </c>
      <c r="G8" s="6"/>
      <c r="H8" s="6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customHeight="1" x14ac:dyDescent="0.3">
      <c r="A9" s="1"/>
      <c r="B9" s="2"/>
      <c r="C9" s="2"/>
      <c r="D9" s="6"/>
      <c r="E9" s="5"/>
      <c r="F9" s="6" t="s">
        <v>11</v>
      </c>
      <c r="G9" s="6"/>
      <c r="H9" s="6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customHeight="1" x14ac:dyDescent="0.3">
      <c r="A10" s="1"/>
      <c r="B10" s="2"/>
      <c r="C10" s="2"/>
      <c r="D10" s="7" t="s">
        <v>12</v>
      </c>
      <c r="E10" s="5" t="s">
        <v>3</v>
      </c>
      <c r="F10" s="467">
        <f>O62</f>
        <v>123225300</v>
      </c>
      <c r="G10" s="467"/>
      <c r="H10" s="467"/>
      <c r="I10" s="467"/>
      <c r="J10" s="2"/>
      <c r="K10" s="2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customHeight="1" x14ac:dyDescent="0.3">
      <c r="A11" s="1"/>
      <c r="B11" s="2"/>
      <c r="C11" s="2"/>
      <c r="D11" s="6" t="s">
        <v>13</v>
      </c>
      <c r="E11" s="5" t="s">
        <v>3</v>
      </c>
      <c r="F11" s="8">
        <v>2021</v>
      </c>
      <c r="G11" s="6"/>
      <c r="H11" s="6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" customHeight="1" x14ac:dyDescent="0.3">
      <c r="A12" s="1"/>
      <c r="B12" s="2"/>
      <c r="C12" s="2"/>
      <c r="D12" s="6"/>
      <c r="E12" s="6"/>
      <c r="F12" s="8"/>
      <c r="G12" s="6"/>
      <c r="H12" s="6"/>
      <c r="I12" s="2"/>
      <c r="J12" s="2"/>
      <c r="K12" s="2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 x14ac:dyDescent="0.3">
      <c r="A13" s="468"/>
      <c r="B13" s="507" t="s">
        <v>14</v>
      </c>
      <c r="C13" s="476"/>
      <c r="D13" s="508"/>
      <c r="E13" s="470" t="s">
        <v>15</v>
      </c>
      <c r="F13" s="476"/>
      <c r="G13" s="476"/>
      <c r="H13" s="476"/>
      <c r="I13" s="476"/>
      <c r="J13" s="476"/>
      <c r="K13" s="476"/>
      <c r="L13" s="476"/>
      <c r="M13" s="479" t="s">
        <v>16</v>
      </c>
      <c r="N13" s="480" t="s">
        <v>17</v>
      </c>
      <c r="O13" s="480" t="s">
        <v>18</v>
      </c>
      <c r="P13" s="9"/>
      <c r="Q13" s="2"/>
      <c r="R13" s="2"/>
      <c r="S13" s="2"/>
      <c r="T13" s="2"/>
      <c r="U13" s="2"/>
      <c r="V13" s="2"/>
      <c r="W13" s="2"/>
      <c r="X13" s="2"/>
    </row>
    <row r="14" spans="1:24" ht="16.5" customHeight="1" x14ac:dyDescent="0.3">
      <c r="A14" s="469"/>
      <c r="B14" s="477"/>
      <c r="C14" s="478"/>
      <c r="D14" s="509"/>
      <c r="E14" s="477"/>
      <c r="F14" s="478"/>
      <c r="G14" s="478"/>
      <c r="H14" s="478"/>
      <c r="I14" s="478"/>
      <c r="J14" s="478"/>
      <c r="K14" s="478"/>
      <c r="L14" s="478"/>
      <c r="M14" s="478"/>
      <c r="N14" s="481"/>
      <c r="O14" s="481"/>
      <c r="P14" s="10"/>
      <c r="Q14" s="11"/>
      <c r="R14" s="3"/>
      <c r="S14" s="3"/>
      <c r="T14" s="3"/>
      <c r="U14" s="3"/>
      <c r="V14" s="3"/>
      <c r="W14" s="3"/>
      <c r="X14" s="3"/>
    </row>
    <row r="15" spans="1:24" ht="16.5" customHeight="1" x14ac:dyDescent="0.3">
      <c r="A15" s="12"/>
      <c r="B15" s="13" t="s">
        <v>19</v>
      </c>
      <c r="C15" s="14" t="s">
        <v>20</v>
      </c>
      <c r="D15" s="15"/>
      <c r="E15" s="16"/>
      <c r="F15" s="1"/>
      <c r="G15" s="1"/>
      <c r="H15" s="1"/>
      <c r="I15" s="1"/>
      <c r="J15" s="1"/>
      <c r="K15" s="1"/>
      <c r="L15" s="1"/>
      <c r="M15" s="17"/>
      <c r="N15" s="18"/>
      <c r="O15" s="19">
        <f>SUM(O18:O26)</f>
        <v>3571300</v>
      </c>
      <c r="P15" s="20">
        <v>3571428</v>
      </c>
      <c r="Q15" s="11"/>
      <c r="R15" s="11"/>
      <c r="S15" s="11"/>
      <c r="T15" s="11"/>
      <c r="U15" s="11"/>
      <c r="V15" s="11"/>
      <c r="W15" s="11"/>
      <c r="X15" s="11"/>
    </row>
    <row r="16" spans="1:24" ht="16.5" customHeight="1" x14ac:dyDescent="0.3">
      <c r="A16" s="1"/>
      <c r="B16" s="21" t="s">
        <v>21</v>
      </c>
      <c r="C16" s="22"/>
      <c r="D16" s="23"/>
      <c r="E16" s="24"/>
      <c r="F16" s="25"/>
      <c r="G16" s="22"/>
      <c r="H16" s="25"/>
      <c r="I16" s="25"/>
      <c r="J16" s="22"/>
      <c r="K16" s="22"/>
      <c r="L16" s="22"/>
      <c r="M16" s="26"/>
      <c r="N16" s="27"/>
      <c r="O16" s="19"/>
      <c r="P16" s="28">
        <f>P15-O15</f>
        <v>128</v>
      </c>
      <c r="Q16" s="29">
        <f>P16/300</f>
        <v>0.42666666666666669</v>
      </c>
      <c r="R16" s="2"/>
      <c r="S16" s="2"/>
      <c r="T16" s="2"/>
      <c r="U16" s="2"/>
      <c r="V16" s="2"/>
      <c r="W16" s="2"/>
      <c r="X16" s="2"/>
    </row>
    <row r="17" spans="1:24" ht="16.5" x14ac:dyDescent="0.3">
      <c r="A17" s="468"/>
      <c r="B17" s="510" t="s">
        <v>22</v>
      </c>
      <c r="C17" s="466"/>
      <c r="D17" s="469"/>
      <c r="E17" s="24"/>
      <c r="F17" s="25"/>
      <c r="G17" s="22"/>
      <c r="H17" s="25"/>
      <c r="I17" s="25"/>
      <c r="J17" s="22"/>
      <c r="K17" s="22"/>
      <c r="L17" s="22"/>
      <c r="M17" s="26"/>
      <c r="N17" s="30"/>
      <c r="O17" s="19"/>
      <c r="P17" s="31"/>
      <c r="Q17" s="32"/>
      <c r="R17" s="2"/>
      <c r="S17" s="2"/>
      <c r="T17" s="2"/>
      <c r="U17" s="2"/>
      <c r="V17" s="2"/>
      <c r="W17" s="2"/>
      <c r="X17" s="2"/>
    </row>
    <row r="18" spans="1:24" ht="16.5" customHeight="1" x14ac:dyDescent="0.3">
      <c r="A18" s="469"/>
      <c r="B18" s="33"/>
      <c r="C18" s="34" t="s">
        <v>23</v>
      </c>
      <c r="D18" s="35" t="s">
        <v>24</v>
      </c>
      <c r="E18" s="24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31"/>
      <c r="Q18" s="2"/>
      <c r="R18" s="2"/>
      <c r="S18" s="2"/>
      <c r="T18" s="2"/>
      <c r="U18" s="2"/>
      <c r="V18" s="2"/>
      <c r="W18" s="2"/>
      <c r="X18" s="2"/>
    </row>
    <row r="19" spans="1:24" ht="16.5" customHeight="1" x14ac:dyDescent="0.3">
      <c r="A19" s="469"/>
      <c r="B19" s="33"/>
      <c r="C19" s="34" t="s">
        <v>23</v>
      </c>
      <c r="D19" s="35" t="s">
        <v>29</v>
      </c>
      <c r="E19" s="24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31"/>
      <c r="Q19" s="2"/>
      <c r="R19" s="2"/>
      <c r="S19" s="2"/>
      <c r="T19" s="2"/>
      <c r="U19" s="2"/>
      <c r="V19" s="2"/>
      <c r="W19" s="2"/>
      <c r="X19" s="2"/>
    </row>
    <row r="20" spans="1:24" ht="16.5" customHeight="1" x14ac:dyDescent="0.3">
      <c r="A20" s="469"/>
      <c r="B20" s="33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31"/>
      <c r="Q20" s="2"/>
      <c r="R20" s="2"/>
      <c r="S20" s="2"/>
      <c r="T20" s="2"/>
      <c r="U20" s="2"/>
      <c r="V20" s="2"/>
      <c r="W20" s="2"/>
      <c r="X20" s="2"/>
    </row>
    <row r="21" spans="1:24" ht="16.5" customHeight="1" x14ac:dyDescent="0.3">
      <c r="A21" s="469"/>
      <c r="B21" s="33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38700</v>
      </c>
      <c r="P21" s="31"/>
      <c r="Q21" s="2"/>
      <c r="R21" s="2"/>
      <c r="S21" s="2"/>
      <c r="T21" s="2"/>
      <c r="U21" s="2"/>
      <c r="V21" s="2"/>
      <c r="W21" s="2"/>
      <c r="X21" s="2"/>
    </row>
    <row r="22" spans="1:24" ht="16.5" x14ac:dyDescent="0.3">
      <c r="A22" s="469"/>
      <c r="B22" s="33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31"/>
      <c r="Q22" s="2"/>
      <c r="R22" s="2"/>
      <c r="S22" s="2"/>
      <c r="T22" s="2"/>
      <c r="U22" s="2"/>
      <c r="V22" s="2"/>
      <c r="W22" s="2"/>
      <c r="X22" s="2"/>
    </row>
    <row r="23" spans="1:24" ht="16.5" x14ac:dyDescent="0.3">
      <c r="A23" s="469"/>
      <c r="B23" s="33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31"/>
      <c r="Q23" s="2"/>
      <c r="R23" s="2"/>
      <c r="S23" s="2"/>
      <c r="T23" s="2"/>
      <c r="U23" s="2"/>
      <c r="V23" s="2"/>
      <c r="W23" s="2"/>
      <c r="X23" s="2"/>
    </row>
    <row r="24" spans="1:24" ht="16.5" x14ac:dyDescent="0.3">
      <c r="A24" s="469"/>
      <c r="B24" s="33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31"/>
      <c r="Q24" s="2"/>
      <c r="R24" s="2"/>
      <c r="S24" s="2"/>
      <c r="T24" s="2"/>
      <c r="U24" s="2"/>
      <c r="V24" s="2"/>
      <c r="W24" s="2"/>
      <c r="X24" s="2"/>
    </row>
    <row r="25" spans="1:24" ht="16.5" x14ac:dyDescent="0.3">
      <c r="A25" s="469"/>
      <c r="B25" s="33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31"/>
      <c r="Q25" s="2"/>
      <c r="R25" s="2"/>
      <c r="S25" s="2"/>
      <c r="T25" s="2"/>
      <c r="U25" s="2"/>
      <c r="V25" s="2"/>
      <c r="W25" s="2"/>
      <c r="X25" s="2"/>
    </row>
    <row r="26" spans="1:24" ht="33" x14ac:dyDescent="0.3">
      <c r="A26" s="469"/>
      <c r="B26" s="33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31"/>
      <c r="Q26" s="2"/>
      <c r="R26" s="2"/>
      <c r="S26" s="2"/>
      <c r="T26" s="2"/>
      <c r="U26" s="2"/>
      <c r="V26" s="2"/>
      <c r="W26" s="2"/>
      <c r="X26" s="2"/>
    </row>
    <row r="27" spans="1:24" ht="16.5" customHeight="1" x14ac:dyDescent="0.3">
      <c r="A27" s="12"/>
      <c r="B27" s="13" t="s">
        <v>45</v>
      </c>
      <c r="C27" s="45" t="s">
        <v>46</v>
      </c>
      <c r="D27" s="46"/>
      <c r="E27" s="47"/>
      <c r="F27" s="1"/>
      <c r="G27" s="1"/>
      <c r="H27" s="1"/>
      <c r="I27" s="1"/>
      <c r="J27" s="1"/>
      <c r="K27" s="1"/>
      <c r="L27" s="1"/>
      <c r="M27" s="48"/>
      <c r="N27" s="49"/>
      <c r="O27" s="19">
        <f>O28+O36+O42+O50+O56+O59</f>
        <v>119654000</v>
      </c>
      <c r="P27" s="50">
        <v>119654000</v>
      </c>
      <c r="Q27" s="2"/>
      <c r="R27" s="2"/>
      <c r="S27" s="51"/>
      <c r="T27" s="2"/>
      <c r="U27" s="2"/>
      <c r="V27" s="2"/>
      <c r="W27" s="2"/>
      <c r="X27" s="2"/>
    </row>
    <row r="28" spans="1:24" ht="30" customHeight="1" x14ac:dyDescent="0.3">
      <c r="A28" s="1"/>
      <c r="B28" s="485" t="s">
        <v>47</v>
      </c>
      <c r="C28" s="486"/>
      <c r="D28" s="487"/>
      <c r="E28" s="25"/>
      <c r="F28" s="25"/>
      <c r="G28" s="25"/>
      <c r="H28" s="25"/>
      <c r="I28" s="25"/>
      <c r="J28" s="25"/>
      <c r="K28" s="25"/>
      <c r="L28" s="25"/>
      <c r="M28" s="52"/>
      <c r="N28" s="38"/>
      <c r="O28" s="53">
        <f>SUM(O29:O34)</f>
        <v>64100000</v>
      </c>
      <c r="P28" s="54">
        <f>P27-O27</f>
        <v>0</v>
      </c>
      <c r="Q28" s="55">
        <f>P28/300</f>
        <v>0</v>
      </c>
      <c r="R28" s="2"/>
      <c r="S28" s="51"/>
      <c r="T28" s="2"/>
      <c r="U28" s="2"/>
      <c r="V28" s="2"/>
      <c r="W28" s="2"/>
      <c r="X28" s="2"/>
    </row>
    <row r="29" spans="1:24" ht="16.5" customHeight="1" x14ac:dyDescent="0.3">
      <c r="A29" s="468"/>
      <c r="B29" s="488"/>
      <c r="C29" s="25" t="s">
        <v>23</v>
      </c>
      <c r="D29" s="35" t="s">
        <v>48</v>
      </c>
      <c r="E29" s="24">
        <v>48</v>
      </c>
      <c r="F29" s="25" t="s">
        <v>49</v>
      </c>
      <c r="G29" s="25" t="s">
        <v>26</v>
      </c>
      <c r="H29" s="25">
        <v>2</v>
      </c>
      <c r="I29" s="25" t="s">
        <v>50</v>
      </c>
      <c r="J29" s="25" t="s">
        <v>26</v>
      </c>
      <c r="K29" s="25">
        <v>1</v>
      </c>
      <c r="L29" s="25" t="s">
        <v>27</v>
      </c>
      <c r="M29" s="36" t="s">
        <v>51</v>
      </c>
      <c r="N29" s="56">
        <v>500000</v>
      </c>
      <c r="O29" s="38">
        <f t="shared" ref="O29:O34" si="1">E29*H29*K29*N29</f>
        <v>48000000</v>
      </c>
      <c r="P29" s="31"/>
      <c r="Q29" s="2"/>
      <c r="R29" s="2"/>
      <c r="S29" s="51"/>
      <c r="T29" s="2"/>
      <c r="U29" s="2"/>
      <c r="V29" s="2"/>
      <c r="W29" s="2"/>
      <c r="X29" s="2"/>
    </row>
    <row r="30" spans="1:24" ht="16.5" customHeight="1" x14ac:dyDescent="0.3">
      <c r="A30" s="469"/>
      <c r="B30" s="489"/>
      <c r="C30" s="25" t="s">
        <v>23</v>
      </c>
      <c r="D30" s="35" t="s">
        <v>52</v>
      </c>
      <c r="E30" s="24">
        <v>40</v>
      </c>
      <c r="F30" s="25" t="s">
        <v>49</v>
      </c>
      <c r="G30" s="25" t="s">
        <v>26</v>
      </c>
      <c r="H30" s="25">
        <v>3</v>
      </c>
      <c r="I30" s="25" t="s">
        <v>50</v>
      </c>
      <c r="J30" s="25" t="s">
        <v>26</v>
      </c>
      <c r="K30" s="25">
        <v>1</v>
      </c>
      <c r="L30" s="25" t="s">
        <v>27</v>
      </c>
      <c r="M30" s="36" t="s">
        <v>53</v>
      </c>
      <c r="N30" s="56">
        <v>100000</v>
      </c>
      <c r="O30" s="38">
        <f t="shared" si="1"/>
        <v>12000000</v>
      </c>
      <c r="P30" s="31"/>
      <c r="Q30" s="2"/>
      <c r="R30" s="2"/>
      <c r="S30" s="2"/>
      <c r="T30" s="2"/>
      <c r="U30" s="2"/>
      <c r="V30" s="2"/>
      <c r="W30" s="2"/>
      <c r="X30" s="2"/>
    </row>
    <row r="31" spans="1:24" ht="16.5" customHeight="1" x14ac:dyDescent="0.3">
      <c r="A31" s="469"/>
      <c r="B31" s="33"/>
      <c r="C31" s="25" t="s">
        <v>23</v>
      </c>
      <c r="D31" s="35" t="s">
        <v>54</v>
      </c>
      <c r="E31" s="24">
        <v>4</v>
      </c>
      <c r="F31" s="25" t="s">
        <v>49</v>
      </c>
      <c r="G31" s="25" t="s">
        <v>26</v>
      </c>
      <c r="H31" s="25">
        <v>3</v>
      </c>
      <c r="I31" s="25" t="s">
        <v>50</v>
      </c>
      <c r="J31" s="25" t="s">
        <v>26</v>
      </c>
      <c r="K31" s="25">
        <v>1</v>
      </c>
      <c r="L31" s="25" t="s">
        <v>27</v>
      </c>
      <c r="M31" s="36" t="s">
        <v>53</v>
      </c>
      <c r="N31" s="56">
        <v>100000</v>
      </c>
      <c r="O31" s="38">
        <f t="shared" si="1"/>
        <v>1200000</v>
      </c>
      <c r="P31" s="31"/>
      <c r="Q31" s="2"/>
      <c r="R31" s="2"/>
      <c r="S31" s="2"/>
      <c r="T31" s="2"/>
      <c r="U31" s="2"/>
      <c r="V31" s="2"/>
      <c r="W31" s="2"/>
      <c r="X31" s="2"/>
    </row>
    <row r="32" spans="1:24" ht="16.5" customHeight="1" x14ac:dyDescent="0.3">
      <c r="A32" s="469"/>
      <c r="B32" s="33"/>
      <c r="C32" s="25" t="s">
        <v>23</v>
      </c>
      <c r="D32" s="35" t="s">
        <v>55</v>
      </c>
      <c r="E32" s="24">
        <v>4</v>
      </c>
      <c r="F32" s="25" t="s">
        <v>49</v>
      </c>
      <c r="G32" s="25" t="s">
        <v>26</v>
      </c>
      <c r="H32" s="25">
        <v>2</v>
      </c>
      <c r="I32" s="25" t="s">
        <v>50</v>
      </c>
      <c r="J32" s="25" t="s">
        <v>26</v>
      </c>
      <c r="K32" s="25">
        <v>1</v>
      </c>
      <c r="L32" s="25" t="s">
        <v>27</v>
      </c>
      <c r="M32" s="36" t="s">
        <v>53</v>
      </c>
      <c r="N32" s="56">
        <v>100000</v>
      </c>
      <c r="O32" s="38">
        <f t="shared" si="1"/>
        <v>800000</v>
      </c>
      <c r="P32" s="31"/>
      <c r="Q32" s="2"/>
      <c r="R32" s="2"/>
      <c r="S32" s="2"/>
      <c r="T32" s="2"/>
      <c r="U32" s="2"/>
      <c r="V32" s="2"/>
      <c r="W32" s="2"/>
      <c r="X32" s="2"/>
    </row>
    <row r="33" spans="1:24" ht="16.5" customHeight="1" x14ac:dyDescent="0.3">
      <c r="A33" s="469"/>
      <c r="B33" s="33"/>
      <c r="C33" s="25" t="s">
        <v>23</v>
      </c>
      <c r="D33" s="35" t="s">
        <v>56</v>
      </c>
      <c r="E33" s="24">
        <v>3</v>
      </c>
      <c r="F33" s="25" t="s">
        <v>49</v>
      </c>
      <c r="G33" s="25" t="s">
        <v>26</v>
      </c>
      <c r="H33" s="25">
        <v>1</v>
      </c>
      <c r="I33" s="25" t="s">
        <v>50</v>
      </c>
      <c r="J33" s="25" t="s">
        <v>26</v>
      </c>
      <c r="K33" s="25">
        <v>1</v>
      </c>
      <c r="L33" s="25" t="s">
        <v>27</v>
      </c>
      <c r="M33" s="36" t="s">
        <v>53</v>
      </c>
      <c r="N33" s="56">
        <v>100000</v>
      </c>
      <c r="O33" s="38">
        <f t="shared" si="1"/>
        <v>300000</v>
      </c>
      <c r="P33" s="31"/>
      <c r="Q33" s="2"/>
      <c r="R33" s="2"/>
      <c r="S33" s="2"/>
      <c r="T33" s="2"/>
      <c r="U33" s="2"/>
      <c r="V33" s="2"/>
      <c r="W33" s="2"/>
      <c r="X33" s="2"/>
    </row>
    <row r="34" spans="1:24" ht="16.5" x14ac:dyDescent="0.3">
      <c r="A34" s="469"/>
      <c r="B34" s="16"/>
      <c r="C34" s="25" t="s">
        <v>23</v>
      </c>
      <c r="D34" s="35" t="s">
        <v>57</v>
      </c>
      <c r="E34" s="24">
        <v>12</v>
      </c>
      <c r="F34" s="25" t="s">
        <v>49</v>
      </c>
      <c r="G34" s="25" t="s">
        <v>26</v>
      </c>
      <c r="H34" s="25">
        <v>1</v>
      </c>
      <c r="I34" s="25" t="s">
        <v>50</v>
      </c>
      <c r="J34" s="25" t="s">
        <v>26</v>
      </c>
      <c r="K34" s="25">
        <v>1</v>
      </c>
      <c r="L34" s="25" t="s">
        <v>27</v>
      </c>
      <c r="M34" s="36" t="s">
        <v>53</v>
      </c>
      <c r="N34" s="57">
        <v>150000</v>
      </c>
      <c r="O34" s="43">
        <f t="shared" si="1"/>
        <v>1800000</v>
      </c>
      <c r="P34" s="31"/>
      <c r="Q34" s="2"/>
      <c r="R34" s="2"/>
      <c r="S34" s="2"/>
      <c r="T34" s="2"/>
      <c r="U34" s="2"/>
      <c r="V34" s="2"/>
      <c r="W34" s="2"/>
      <c r="X34" s="2"/>
    </row>
    <row r="35" spans="1:24" ht="3.75" customHeight="1" x14ac:dyDescent="0.3">
      <c r="A35" s="469"/>
      <c r="B35" s="490"/>
      <c r="C35" s="491"/>
      <c r="D35" s="492"/>
      <c r="E35" s="67"/>
      <c r="F35" s="66"/>
      <c r="G35" s="66"/>
      <c r="H35" s="66"/>
      <c r="I35" s="66"/>
      <c r="J35" s="66"/>
      <c r="K35" s="66"/>
      <c r="L35" s="66"/>
      <c r="M35" s="68"/>
      <c r="N35" s="225"/>
      <c r="O35" s="69">
        <f>E35*H35*K35*N35</f>
        <v>0</v>
      </c>
      <c r="P35" s="58"/>
      <c r="Q35" s="2"/>
      <c r="R35" s="2"/>
      <c r="S35" s="2"/>
      <c r="T35" s="2"/>
      <c r="U35" s="2"/>
      <c r="V35" s="2"/>
      <c r="W35" s="2"/>
      <c r="X35" s="2"/>
    </row>
    <row r="36" spans="1:24" ht="16.149999999999999" customHeight="1" x14ac:dyDescent="0.45">
      <c r="A36" s="3"/>
      <c r="B36" s="494" t="s">
        <v>58</v>
      </c>
      <c r="C36" s="466"/>
      <c r="D36" s="469"/>
      <c r="E36" s="24"/>
      <c r="F36" s="25"/>
      <c r="G36" s="25"/>
      <c r="H36" s="25"/>
      <c r="I36" s="25"/>
      <c r="J36" s="25"/>
      <c r="K36" s="25"/>
      <c r="L36" s="25"/>
      <c r="M36" s="36"/>
      <c r="N36" s="38"/>
      <c r="O36" s="59">
        <f>SUM(O37:O39)</f>
        <v>4446000</v>
      </c>
      <c r="P36" s="60"/>
      <c r="Q36" s="2"/>
      <c r="R36" s="2"/>
      <c r="S36" s="2"/>
      <c r="T36" s="2"/>
      <c r="U36" s="2"/>
      <c r="V36" s="2"/>
      <c r="W36" s="2"/>
      <c r="X36" s="2"/>
    </row>
    <row r="37" spans="1:24" ht="16.149999999999999" customHeight="1" x14ac:dyDescent="0.3">
      <c r="A37" s="495"/>
      <c r="B37" s="511"/>
      <c r="C37" s="61" t="s">
        <v>23</v>
      </c>
      <c r="D37" s="294" t="s">
        <v>59</v>
      </c>
      <c r="E37" s="61">
        <v>27</v>
      </c>
      <c r="F37" s="61" t="s">
        <v>60</v>
      </c>
      <c r="G37" s="61" t="s">
        <v>26</v>
      </c>
      <c r="H37" s="61">
        <v>1</v>
      </c>
      <c r="I37" s="61" t="s">
        <v>27</v>
      </c>
      <c r="J37" s="61"/>
      <c r="K37" s="61"/>
      <c r="L37" s="62"/>
      <c r="M37" s="297" t="s">
        <v>61</v>
      </c>
      <c r="N37" s="298">
        <v>74300</v>
      </c>
      <c r="O37" s="293">
        <f>E37*H37*N37</f>
        <v>2006100</v>
      </c>
      <c r="P37" s="64"/>
      <c r="Q37" s="2"/>
      <c r="R37" s="2"/>
      <c r="S37" s="2"/>
      <c r="T37" s="2"/>
      <c r="U37" s="2"/>
      <c r="V37" s="2"/>
      <c r="W37" s="2"/>
      <c r="X37" s="2"/>
    </row>
    <row r="38" spans="1:24" ht="16.149999999999999" customHeight="1" x14ac:dyDescent="0.3">
      <c r="A38" s="469"/>
      <c r="B38" s="512"/>
      <c r="C38" s="61" t="s">
        <v>23</v>
      </c>
      <c r="D38" s="295" t="s">
        <v>62</v>
      </c>
      <c r="E38" s="61">
        <f>(40*4*10*2)-67+2000-1000+2000</f>
        <v>6133</v>
      </c>
      <c r="F38" s="61" t="s">
        <v>63</v>
      </c>
      <c r="G38" s="61" t="s">
        <v>26</v>
      </c>
      <c r="H38" s="61">
        <v>1</v>
      </c>
      <c r="I38" s="61" t="s">
        <v>27</v>
      </c>
      <c r="J38" s="61"/>
      <c r="K38" s="61"/>
      <c r="L38" s="62"/>
      <c r="M38" s="297" t="s">
        <v>33</v>
      </c>
      <c r="N38" s="299">
        <v>300</v>
      </c>
      <c r="O38" s="293">
        <f>E38*H38*N38</f>
        <v>1839900</v>
      </c>
      <c r="P38" s="31"/>
      <c r="Q38" s="2"/>
      <c r="R38" s="2"/>
      <c r="S38" s="2"/>
      <c r="T38" s="2"/>
      <c r="U38" s="2"/>
      <c r="V38" s="2"/>
      <c r="W38" s="2"/>
      <c r="X38" s="2"/>
    </row>
    <row r="39" spans="1:24" ht="16.149999999999999" customHeight="1" x14ac:dyDescent="0.3">
      <c r="A39" s="469"/>
      <c r="B39" s="512"/>
      <c r="C39" s="61" t="s">
        <v>23</v>
      </c>
      <c r="D39" s="296" t="s">
        <v>64</v>
      </c>
      <c r="E39" s="61">
        <v>40</v>
      </c>
      <c r="F39" s="61" t="s">
        <v>63</v>
      </c>
      <c r="G39" s="61" t="s">
        <v>26</v>
      </c>
      <c r="H39" s="61">
        <v>1</v>
      </c>
      <c r="I39" s="61" t="s">
        <v>27</v>
      </c>
      <c r="J39" s="61"/>
      <c r="K39" s="61"/>
      <c r="L39" s="62"/>
      <c r="M39" s="297" t="s">
        <v>33</v>
      </c>
      <c r="N39" s="299">
        <v>15000</v>
      </c>
      <c r="O39" s="293">
        <f>E39*H39*N39</f>
        <v>600000</v>
      </c>
      <c r="P39" s="31"/>
      <c r="Q39" s="2"/>
      <c r="R39" s="2"/>
      <c r="S39" s="2"/>
      <c r="T39" s="2"/>
      <c r="U39" s="2"/>
      <c r="V39" s="2"/>
      <c r="W39" s="2"/>
      <c r="X39" s="2"/>
    </row>
    <row r="40" spans="1:24" ht="2.25" customHeight="1" x14ac:dyDescent="0.3">
      <c r="A40" s="469"/>
      <c r="B40" s="488"/>
      <c r="C40" s="466"/>
      <c r="D40" s="469"/>
      <c r="E40" s="24"/>
      <c r="F40" s="25"/>
      <c r="G40" s="25"/>
      <c r="H40" s="25"/>
      <c r="I40" s="25"/>
      <c r="J40" s="25"/>
      <c r="K40" s="25"/>
      <c r="L40" s="25"/>
      <c r="M40" s="36"/>
      <c r="N40" s="41"/>
      <c r="O40" s="38">
        <f>E40*H40*K40*N40</f>
        <v>0</v>
      </c>
      <c r="P40" s="31"/>
      <c r="Q40" s="2"/>
      <c r="R40" s="2"/>
      <c r="S40" s="2"/>
      <c r="T40" s="2"/>
      <c r="U40" s="2"/>
      <c r="V40" s="2"/>
      <c r="W40" s="2"/>
      <c r="X40" s="2"/>
    </row>
    <row r="41" spans="1:24" ht="15.95" customHeight="1" x14ac:dyDescent="0.3">
      <c r="A41" s="1"/>
      <c r="B41" s="497" t="s">
        <v>65</v>
      </c>
      <c r="C41" s="466"/>
      <c r="D41" s="469"/>
      <c r="E41" s="24"/>
      <c r="F41" s="25"/>
      <c r="G41" s="25"/>
      <c r="H41" s="25"/>
      <c r="I41" s="25"/>
      <c r="J41" s="25"/>
      <c r="K41" s="25"/>
      <c r="L41" s="25"/>
      <c r="M41" s="36"/>
      <c r="N41" s="41"/>
      <c r="O41" s="38">
        <f>E41*H41*K41*N41</f>
        <v>0</v>
      </c>
      <c r="P41" s="31"/>
      <c r="Q41" s="2"/>
      <c r="R41" s="2"/>
      <c r="S41" s="2"/>
      <c r="T41" s="2"/>
      <c r="U41" s="2"/>
      <c r="V41" s="2"/>
      <c r="W41" s="2"/>
      <c r="X41" s="2"/>
    </row>
    <row r="42" spans="1:24" ht="15.95" customHeight="1" x14ac:dyDescent="0.45">
      <c r="A42" s="468"/>
      <c r="B42" s="496"/>
      <c r="C42" s="498" t="s">
        <v>66</v>
      </c>
      <c r="D42" s="469"/>
      <c r="E42" s="24"/>
      <c r="F42" s="25"/>
      <c r="G42" s="25"/>
      <c r="H42" s="25"/>
      <c r="I42" s="25"/>
      <c r="J42" s="25"/>
      <c r="K42" s="25"/>
      <c r="L42" s="25"/>
      <c r="M42" s="36"/>
      <c r="N42" s="41"/>
      <c r="O42" s="59">
        <f>SUM(O43:O47)</f>
        <v>23700000</v>
      </c>
      <c r="P42" s="31"/>
      <c r="Q42" s="2"/>
      <c r="R42" s="2"/>
      <c r="S42" s="2"/>
      <c r="T42" s="2"/>
      <c r="U42" s="2"/>
      <c r="V42" s="2"/>
      <c r="W42" s="2"/>
      <c r="X42" s="2"/>
    </row>
    <row r="43" spans="1:24" ht="15.95" customHeight="1" x14ac:dyDescent="0.3">
      <c r="A43" s="469"/>
      <c r="B43" s="489"/>
      <c r="C43" s="34" t="s">
        <v>23</v>
      </c>
      <c r="D43" s="35" t="s">
        <v>67</v>
      </c>
      <c r="E43" s="24">
        <v>3</v>
      </c>
      <c r="F43" s="25" t="s">
        <v>49</v>
      </c>
      <c r="G43" s="25" t="s">
        <v>26</v>
      </c>
      <c r="H43" s="25">
        <v>1</v>
      </c>
      <c r="I43" s="25" t="s">
        <v>50</v>
      </c>
      <c r="J43" s="25" t="s">
        <v>26</v>
      </c>
      <c r="K43" s="70">
        <v>3</v>
      </c>
      <c r="L43" s="25" t="s">
        <v>68</v>
      </c>
      <c r="M43" s="36" t="s">
        <v>69</v>
      </c>
      <c r="N43" s="41">
        <v>900000</v>
      </c>
      <c r="O43" s="38">
        <f>E43*H43*K43*N43</f>
        <v>8100000</v>
      </c>
      <c r="P43" s="31"/>
      <c r="Q43" s="2"/>
      <c r="R43" s="2"/>
      <c r="S43" s="2"/>
      <c r="T43" s="2"/>
      <c r="U43" s="2"/>
      <c r="V43" s="2"/>
      <c r="W43" s="2"/>
      <c r="X43" s="2"/>
    </row>
    <row r="44" spans="1:24" s="356" customFormat="1" ht="15.95" customHeight="1" x14ac:dyDescent="0.3">
      <c r="A44" s="469"/>
      <c r="B44" s="489"/>
      <c r="C44" s="34" t="s">
        <v>23</v>
      </c>
      <c r="D44" s="35" t="s">
        <v>67</v>
      </c>
      <c r="E44" s="360">
        <v>4</v>
      </c>
      <c r="F44" s="25" t="s">
        <v>49</v>
      </c>
      <c r="G44" s="25" t="s">
        <v>26</v>
      </c>
      <c r="H44" s="25">
        <v>1</v>
      </c>
      <c r="I44" s="25" t="s">
        <v>50</v>
      </c>
      <c r="J44" s="25" t="s">
        <v>26</v>
      </c>
      <c r="K44" s="70">
        <v>2</v>
      </c>
      <c r="L44" s="25" t="s">
        <v>68</v>
      </c>
      <c r="M44" s="36" t="s">
        <v>69</v>
      </c>
      <c r="N44" s="41">
        <v>900000</v>
      </c>
      <c r="O44" s="38">
        <f>E44*H44*K44*N44</f>
        <v>7200000</v>
      </c>
      <c r="P44" s="31"/>
      <c r="Q44" s="2"/>
      <c r="R44" s="2"/>
      <c r="S44" s="2"/>
      <c r="T44" s="2"/>
      <c r="U44" s="2"/>
      <c r="V44" s="2"/>
      <c r="W44" s="2"/>
      <c r="X44" s="2"/>
    </row>
    <row r="45" spans="1:24" ht="15.95" customHeight="1" x14ac:dyDescent="0.3">
      <c r="A45" s="469"/>
      <c r="B45" s="489"/>
      <c r="C45" s="34" t="s">
        <v>23</v>
      </c>
      <c r="D45" s="35" t="s">
        <v>70</v>
      </c>
      <c r="E45" s="24">
        <v>1</v>
      </c>
      <c r="F45" s="25" t="s">
        <v>49</v>
      </c>
      <c r="G45" s="25" t="s">
        <v>26</v>
      </c>
      <c r="H45" s="25">
        <v>1</v>
      </c>
      <c r="I45" s="25" t="s">
        <v>50</v>
      </c>
      <c r="J45" s="25" t="s">
        <v>26</v>
      </c>
      <c r="K45" s="70">
        <v>4</v>
      </c>
      <c r="L45" s="25" t="s">
        <v>68</v>
      </c>
      <c r="M45" s="36" t="s">
        <v>69</v>
      </c>
      <c r="N45" s="41">
        <v>900000</v>
      </c>
      <c r="O45" s="38">
        <f>E45*H45*K45*N45</f>
        <v>3600000</v>
      </c>
      <c r="P45" s="31"/>
      <c r="Q45" s="2"/>
      <c r="R45" s="2"/>
      <c r="S45" s="2"/>
      <c r="T45" s="2"/>
      <c r="U45" s="2"/>
      <c r="V45" s="2"/>
      <c r="W45" s="2"/>
      <c r="X45" s="2"/>
    </row>
    <row r="46" spans="1:24" s="356" customFormat="1" ht="15.95" customHeight="1" x14ac:dyDescent="0.3">
      <c r="A46" s="469"/>
      <c r="B46" s="489"/>
      <c r="C46" s="34" t="s">
        <v>23</v>
      </c>
      <c r="D46" s="35" t="s">
        <v>70</v>
      </c>
      <c r="E46" s="360">
        <v>2</v>
      </c>
      <c r="F46" s="25" t="s">
        <v>49</v>
      </c>
      <c r="G46" s="25" t="s">
        <v>26</v>
      </c>
      <c r="H46" s="25">
        <v>1</v>
      </c>
      <c r="I46" s="25" t="s">
        <v>50</v>
      </c>
      <c r="J46" s="25" t="s">
        <v>26</v>
      </c>
      <c r="K46" s="70">
        <v>2</v>
      </c>
      <c r="L46" s="25" t="s">
        <v>68</v>
      </c>
      <c r="M46" s="36" t="s">
        <v>69</v>
      </c>
      <c r="N46" s="41">
        <v>900000</v>
      </c>
      <c r="O46" s="38">
        <f>E46*H46*K46*N46</f>
        <v>3600000</v>
      </c>
      <c r="P46" s="31"/>
      <c r="Q46" s="2"/>
      <c r="R46" s="2"/>
      <c r="S46" s="2"/>
      <c r="T46" s="2"/>
      <c r="U46" s="2"/>
      <c r="V46" s="2"/>
      <c r="W46" s="2"/>
      <c r="X46" s="2"/>
    </row>
    <row r="47" spans="1:24" ht="15.95" customHeight="1" x14ac:dyDescent="0.3">
      <c r="A47" s="469"/>
      <c r="B47" s="489"/>
      <c r="C47" s="34" t="s">
        <v>23</v>
      </c>
      <c r="D47" s="23" t="s">
        <v>71</v>
      </c>
      <c r="E47" s="24">
        <v>4</v>
      </c>
      <c r="F47" s="25" t="s">
        <v>49</v>
      </c>
      <c r="G47" s="25" t="s">
        <v>26</v>
      </c>
      <c r="H47" s="25">
        <v>2</v>
      </c>
      <c r="I47" s="25" t="s">
        <v>50</v>
      </c>
      <c r="J47" s="25"/>
      <c r="K47" s="71"/>
      <c r="L47" s="25"/>
      <c r="M47" s="36" t="s">
        <v>72</v>
      </c>
      <c r="N47" s="41">
        <v>150000</v>
      </c>
      <c r="O47" s="38">
        <f>E47*H47*N47</f>
        <v>1200000</v>
      </c>
      <c r="P47" s="31"/>
      <c r="Q47" s="2"/>
      <c r="R47" s="2"/>
      <c r="S47" s="2"/>
      <c r="T47" s="2"/>
      <c r="U47" s="2"/>
      <c r="V47" s="2"/>
      <c r="W47" s="2"/>
      <c r="X47" s="2"/>
    </row>
    <row r="48" spans="1:24" ht="1.5" customHeight="1" x14ac:dyDescent="0.3">
      <c r="A48" s="469"/>
      <c r="B48" s="499"/>
      <c r="C48" s="466"/>
      <c r="D48" s="469"/>
      <c r="E48" s="24"/>
      <c r="F48" s="25"/>
      <c r="G48" s="25"/>
      <c r="H48" s="25"/>
      <c r="I48" s="25"/>
      <c r="J48" s="25"/>
      <c r="K48" s="25"/>
      <c r="L48" s="25"/>
      <c r="M48" s="36"/>
      <c r="N48" s="41"/>
      <c r="O48" s="38">
        <f>E48*H48*K48*N48</f>
        <v>0</v>
      </c>
      <c r="P48" s="31"/>
      <c r="Q48" s="2"/>
      <c r="R48" s="2"/>
      <c r="S48" s="2"/>
      <c r="T48" s="2"/>
      <c r="U48" s="2"/>
      <c r="V48" s="2"/>
      <c r="W48" s="2"/>
      <c r="X48" s="2"/>
    </row>
    <row r="49" spans="1:24" ht="15.95" customHeight="1" x14ac:dyDescent="0.3">
      <c r="A49" s="72"/>
      <c r="B49" s="500" t="s">
        <v>73</v>
      </c>
      <c r="C49" s="483"/>
      <c r="D49" s="484"/>
      <c r="E49" s="73"/>
      <c r="F49" s="74"/>
      <c r="G49" s="74"/>
      <c r="H49" s="74"/>
      <c r="I49" s="74"/>
      <c r="J49" s="74"/>
      <c r="K49" s="74"/>
      <c r="L49" s="74"/>
      <c r="M49" s="75"/>
      <c r="N49" s="76"/>
      <c r="O49" s="77">
        <f>E49*H49*K49*N49</f>
        <v>0</v>
      </c>
      <c r="P49" s="60"/>
      <c r="Q49" s="2"/>
      <c r="R49" s="2"/>
      <c r="S49" s="2"/>
      <c r="T49" s="2"/>
      <c r="U49" s="2"/>
      <c r="V49" s="2"/>
      <c r="W49" s="2"/>
      <c r="X49" s="2"/>
    </row>
    <row r="50" spans="1:24" ht="15.95" customHeight="1" x14ac:dyDescent="0.45">
      <c r="A50" s="468"/>
      <c r="B50" s="501"/>
      <c r="C50" s="503" t="s">
        <v>74</v>
      </c>
      <c r="D50" s="484"/>
      <c r="E50" s="73"/>
      <c r="F50" s="74"/>
      <c r="G50" s="74"/>
      <c r="H50" s="74"/>
      <c r="I50" s="74"/>
      <c r="J50" s="74"/>
      <c r="K50" s="74"/>
      <c r="L50" s="74"/>
      <c r="M50" s="75"/>
      <c r="N50" s="76"/>
      <c r="O50" s="78">
        <f>SUM(O51:O54)</f>
        <v>11958000</v>
      </c>
      <c r="P50" s="31">
        <v>11965400</v>
      </c>
      <c r="Q50" s="79">
        <v>12322542</v>
      </c>
      <c r="R50" s="2"/>
      <c r="S50" s="2"/>
      <c r="T50" s="2"/>
      <c r="U50" s="2"/>
      <c r="V50" s="2"/>
      <c r="W50" s="2"/>
      <c r="X50" s="2"/>
    </row>
    <row r="51" spans="1:24" ht="15.95" customHeight="1" x14ac:dyDescent="0.3">
      <c r="A51" s="469"/>
      <c r="B51" s="502"/>
      <c r="C51" s="80" t="s">
        <v>23</v>
      </c>
      <c r="D51" s="81" t="s">
        <v>75</v>
      </c>
      <c r="E51" s="73">
        <v>40</v>
      </c>
      <c r="F51" s="74" t="s">
        <v>49</v>
      </c>
      <c r="G51" s="74" t="s">
        <v>26</v>
      </c>
      <c r="H51" s="74">
        <v>1</v>
      </c>
      <c r="I51" s="74" t="s">
        <v>27</v>
      </c>
      <c r="J51" s="74"/>
      <c r="K51" s="74"/>
      <c r="L51" s="74"/>
      <c r="M51" s="75" t="s">
        <v>49</v>
      </c>
      <c r="N51" s="82">
        <v>100000</v>
      </c>
      <c r="O51" s="77">
        <f t="shared" ref="O51:O55" si="2">E51*H51*N51</f>
        <v>4000000</v>
      </c>
      <c r="P51" s="31">
        <f>P50-O50</f>
        <v>7400</v>
      </c>
      <c r="Q51" s="83">
        <f>Q50-O50</f>
        <v>364542</v>
      </c>
      <c r="R51" s="2"/>
      <c r="S51" s="2"/>
      <c r="T51" s="2"/>
      <c r="U51" s="2"/>
      <c r="V51" s="2"/>
      <c r="W51" s="2"/>
      <c r="X51" s="2"/>
    </row>
    <row r="52" spans="1:24" ht="15.95" customHeight="1" x14ac:dyDescent="0.3">
      <c r="A52" s="469"/>
      <c r="B52" s="502"/>
      <c r="C52" s="80" t="s">
        <v>23</v>
      </c>
      <c r="D52" s="81" t="s">
        <v>76</v>
      </c>
      <c r="E52" s="73">
        <v>1</v>
      </c>
      <c r="F52" s="74" t="s">
        <v>77</v>
      </c>
      <c r="G52" s="74" t="s">
        <v>26</v>
      </c>
      <c r="H52" s="74">
        <v>1</v>
      </c>
      <c r="I52" s="74" t="s">
        <v>27</v>
      </c>
      <c r="J52" s="74"/>
      <c r="K52" s="74"/>
      <c r="L52" s="74"/>
      <c r="M52" s="75" t="s">
        <v>77</v>
      </c>
      <c r="N52" s="82">
        <v>4000000</v>
      </c>
      <c r="O52" s="77">
        <f t="shared" si="2"/>
        <v>4000000</v>
      </c>
      <c r="P52" s="31"/>
      <c r="Q52" s="2"/>
      <c r="R52" s="2"/>
      <c r="S52" s="2"/>
      <c r="T52" s="2"/>
      <c r="U52" s="2"/>
      <c r="V52" s="2"/>
      <c r="W52" s="2"/>
      <c r="X52" s="2"/>
    </row>
    <row r="53" spans="1:24" s="90" customFormat="1" ht="15.95" customHeight="1" x14ac:dyDescent="0.25">
      <c r="A53" s="469"/>
      <c r="B53" s="502"/>
      <c r="C53" s="80" t="s">
        <v>23</v>
      </c>
      <c r="D53" s="84" t="s">
        <v>78</v>
      </c>
      <c r="E53" s="85">
        <v>46</v>
      </c>
      <c r="F53" s="74" t="s">
        <v>49</v>
      </c>
      <c r="G53" s="74" t="s">
        <v>26</v>
      </c>
      <c r="H53" s="74">
        <v>1</v>
      </c>
      <c r="I53" s="74" t="s">
        <v>27</v>
      </c>
      <c r="J53" s="86"/>
      <c r="K53" s="86"/>
      <c r="L53" s="86"/>
      <c r="M53" s="87" t="s">
        <v>49</v>
      </c>
      <c r="N53" s="88">
        <v>15000</v>
      </c>
      <c r="O53" s="89">
        <f t="shared" si="2"/>
        <v>690000</v>
      </c>
      <c r="P53" s="47"/>
      <c r="Q53" s="47"/>
      <c r="R53" s="47"/>
      <c r="S53" s="47"/>
      <c r="T53" s="47"/>
      <c r="U53" s="47"/>
      <c r="V53" s="47"/>
      <c r="W53" s="47"/>
      <c r="X53" s="47"/>
    </row>
    <row r="54" spans="1:24" ht="15.95" customHeight="1" x14ac:dyDescent="0.3">
      <c r="A54" s="469"/>
      <c r="B54" s="502"/>
      <c r="C54" s="80" t="s">
        <v>23</v>
      </c>
      <c r="D54" s="91" t="s">
        <v>79</v>
      </c>
      <c r="E54" s="85">
        <v>86</v>
      </c>
      <c r="F54" s="74" t="s">
        <v>49</v>
      </c>
      <c r="G54" s="74" t="s">
        <v>26</v>
      </c>
      <c r="H54" s="74">
        <v>1</v>
      </c>
      <c r="I54" s="74" t="s">
        <v>27</v>
      </c>
      <c r="J54" s="86"/>
      <c r="K54" s="86"/>
      <c r="L54" s="86"/>
      <c r="M54" s="87" t="s">
        <v>49</v>
      </c>
      <c r="N54" s="92">
        <v>38000</v>
      </c>
      <c r="O54" s="77">
        <f t="shared" si="2"/>
        <v>3268000</v>
      </c>
      <c r="P54" s="2"/>
      <c r="Q54" s="2"/>
      <c r="R54" s="2"/>
      <c r="S54" s="2"/>
      <c r="T54" s="2"/>
      <c r="U54" s="2"/>
      <c r="V54" s="2"/>
      <c r="W54" s="2"/>
      <c r="X54" s="2"/>
    </row>
    <row r="55" spans="1:24" ht="1.5" customHeight="1" x14ac:dyDescent="0.3">
      <c r="A55" s="93"/>
      <c r="B55" s="488"/>
      <c r="C55" s="466"/>
      <c r="D55" s="469"/>
      <c r="E55" s="16"/>
      <c r="F55" s="1"/>
      <c r="G55" s="1"/>
      <c r="H55" s="1"/>
      <c r="I55" s="1"/>
      <c r="J55" s="1"/>
      <c r="K55" s="1"/>
      <c r="L55" s="1"/>
      <c r="M55" s="94"/>
      <c r="N55" s="95"/>
      <c r="O55" s="38">
        <f t="shared" si="2"/>
        <v>0</v>
      </c>
      <c r="P55" s="2"/>
      <c r="Q55" s="2"/>
      <c r="R55" s="2"/>
      <c r="S55" s="2"/>
      <c r="T55" s="2"/>
      <c r="U55" s="2"/>
      <c r="V55" s="2"/>
      <c r="W55" s="2"/>
      <c r="X55" s="2"/>
    </row>
    <row r="56" spans="1:24" ht="15.95" customHeight="1" x14ac:dyDescent="0.45">
      <c r="A56" s="1"/>
      <c r="B56" s="493" t="s">
        <v>80</v>
      </c>
      <c r="C56" s="466"/>
      <c r="D56" s="469"/>
      <c r="E56" s="16"/>
      <c r="F56" s="1"/>
      <c r="G56" s="1"/>
      <c r="H56" s="1"/>
      <c r="I56" s="1"/>
      <c r="J56" s="1"/>
      <c r="K56" s="1"/>
      <c r="L56" s="1"/>
      <c r="M56" s="94"/>
      <c r="N56" s="96"/>
      <c r="O56" s="59">
        <f>SUM(O57:O57)</f>
        <v>1200000</v>
      </c>
      <c r="P56" s="2"/>
      <c r="Q56" s="2"/>
      <c r="R56" s="2"/>
      <c r="S56" s="2"/>
      <c r="T56" s="2"/>
      <c r="U56" s="2"/>
      <c r="V56" s="2"/>
      <c r="W56" s="2"/>
      <c r="X56" s="2"/>
    </row>
    <row r="57" spans="1:24" ht="15.95" customHeight="1" x14ac:dyDescent="0.3">
      <c r="A57" s="469"/>
      <c r="B57" s="97"/>
      <c r="C57" s="25" t="s">
        <v>23</v>
      </c>
      <c r="D57" s="98" t="s">
        <v>201</v>
      </c>
      <c r="E57" s="16">
        <v>48</v>
      </c>
      <c r="F57" s="1" t="s">
        <v>82</v>
      </c>
      <c r="G57" s="1" t="s">
        <v>26</v>
      </c>
      <c r="H57" s="1">
        <v>1</v>
      </c>
      <c r="I57" s="1" t="s">
        <v>27</v>
      </c>
      <c r="J57" s="1"/>
      <c r="K57" s="1"/>
      <c r="L57" s="1"/>
      <c r="M57" s="94" t="s">
        <v>82</v>
      </c>
      <c r="N57" s="99">
        <v>25000</v>
      </c>
      <c r="O57" s="38">
        <f>E57*H57*N57</f>
        <v>1200000</v>
      </c>
      <c r="P57" s="33"/>
      <c r="Q57" s="2"/>
      <c r="R57" s="2"/>
      <c r="S57" s="2"/>
      <c r="T57" s="2"/>
      <c r="U57" s="2"/>
      <c r="V57" s="2"/>
      <c r="W57" s="2"/>
      <c r="X57" s="2"/>
    </row>
    <row r="58" spans="1:24" ht="2.25" customHeight="1" x14ac:dyDescent="0.3">
      <c r="A58" s="469"/>
      <c r="B58" s="496"/>
      <c r="C58" s="513"/>
      <c r="D58" s="469"/>
      <c r="E58" s="1"/>
      <c r="F58" s="1"/>
      <c r="G58" s="292"/>
      <c r="H58" s="292"/>
      <c r="I58" s="1"/>
      <c r="J58" s="1"/>
      <c r="K58" s="292"/>
      <c r="L58" s="72"/>
      <c r="M58" s="94"/>
      <c r="N58" s="96"/>
      <c r="O58" s="38">
        <f>E58*H58*K58*N58</f>
        <v>0</v>
      </c>
      <c r="P58" s="33"/>
      <c r="Q58" s="2"/>
      <c r="R58" s="2"/>
      <c r="S58" s="2"/>
      <c r="T58" s="2"/>
      <c r="U58" s="2"/>
      <c r="V58" s="2"/>
      <c r="W58" s="2"/>
      <c r="X58" s="2"/>
    </row>
    <row r="59" spans="1:24" ht="15.95" customHeight="1" x14ac:dyDescent="0.45">
      <c r="A59" s="1"/>
      <c r="B59" s="291" t="s">
        <v>83</v>
      </c>
      <c r="C59" s="65"/>
      <c r="D59" s="100"/>
      <c r="E59" s="33"/>
      <c r="F59" s="65"/>
      <c r="G59" s="65"/>
      <c r="H59" s="65"/>
      <c r="I59" s="65"/>
      <c r="J59" s="65"/>
      <c r="K59" s="65"/>
      <c r="L59" s="65"/>
      <c r="M59" s="48"/>
      <c r="N59" s="95"/>
      <c r="O59" s="59">
        <f>SUM(O60:O61)</f>
        <v>14250000</v>
      </c>
      <c r="P59" s="2"/>
      <c r="Q59" s="2"/>
      <c r="R59" s="2"/>
      <c r="S59" s="2"/>
      <c r="T59" s="2"/>
      <c r="U59" s="2"/>
      <c r="V59" s="2"/>
      <c r="W59" s="2"/>
      <c r="X59" s="2"/>
    </row>
    <row r="60" spans="1:24" ht="15.95" customHeight="1" x14ac:dyDescent="0.3">
      <c r="A60" s="1"/>
      <c r="B60" s="33"/>
      <c r="C60" s="2" t="s">
        <v>84</v>
      </c>
      <c r="D60" s="100" t="s">
        <v>85</v>
      </c>
      <c r="E60" s="86">
        <v>2</v>
      </c>
      <c r="F60" s="101" t="s">
        <v>49</v>
      </c>
      <c r="G60" s="101" t="s">
        <v>26</v>
      </c>
      <c r="H60" s="102">
        <v>3</v>
      </c>
      <c r="I60" s="102" t="s">
        <v>86</v>
      </c>
      <c r="J60" s="103"/>
      <c r="K60" s="103"/>
      <c r="L60" s="103"/>
      <c r="M60" s="104" t="s">
        <v>87</v>
      </c>
      <c r="N60" s="96">
        <v>1500000</v>
      </c>
      <c r="O60" s="38">
        <f>E60*H60*N60</f>
        <v>9000000</v>
      </c>
      <c r="P60" s="2"/>
      <c r="Q60" s="2"/>
      <c r="R60" s="2"/>
      <c r="S60" s="2"/>
      <c r="T60" s="2"/>
      <c r="U60" s="2"/>
      <c r="V60" s="2"/>
      <c r="W60" s="2"/>
      <c r="X60" s="2"/>
    </row>
    <row r="61" spans="1:24" ht="15.95" customHeight="1" x14ac:dyDescent="0.3">
      <c r="A61" s="1"/>
      <c r="B61" s="105"/>
      <c r="C61" s="106" t="s">
        <v>88</v>
      </c>
      <c r="D61" s="107" t="s">
        <v>89</v>
      </c>
      <c r="E61" s="108">
        <v>1</v>
      </c>
      <c r="F61" s="109" t="s">
        <v>49</v>
      </c>
      <c r="G61" s="109" t="s">
        <v>26</v>
      </c>
      <c r="H61" s="108">
        <v>3</v>
      </c>
      <c r="I61" s="108" t="s">
        <v>86</v>
      </c>
      <c r="J61" s="110"/>
      <c r="K61" s="110"/>
      <c r="L61" s="110"/>
      <c r="M61" s="111" t="s">
        <v>87</v>
      </c>
      <c r="N61" s="112">
        <v>1750000</v>
      </c>
      <c r="O61" s="38">
        <f>E61*H61*N61</f>
        <v>5250000</v>
      </c>
      <c r="P61" s="2"/>
      <c r="Q61" s="2"/>
      <c r="R61" s="2"/>
      <c r="S61" s="2"/>
      <c r="T61" s="2"/>
      <c r="U61" s="2"/>
      <c r="V61" s="2"/>
      <c r="W61" s="2"/>
      <c r="X61" s="2"/>
    </row>
    <row r="62" spans="1:24" ht="16.5" customHeight="1" x14ac:dyDescent="0.3">
      <c r="A62" s="1"/>
      <c r="B62" s="504" t="s">
        <v>18</v>
      </c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6"/>
      <c r="O62" s="113">
        <f>O27+O15</f>
        <v>123225300</v>
      </c>
      <c r="P62" s="114">
        <f>119654000+3571428</f>
        <v>123225428</v>
      </c>
      <c r="Q62" s="2"/>
      <c r="R62" s="2"/>
      <c r="S62" s="2"/>
      <c r="T62" s="2"/>
      <c r="U62" s="2"/>
      <c r="V62" s="2"/>
      <c r="W62" s="2"/>
      <c r="X62" s="2"/>
    </row>
    <row r="63" spans="1:24" ht="14.2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2"/>
      <c r="O63" s="367">
        <v>123225300</v>
      </c>
      <c r="P63" s="114">
        <f>P62-O62</f>
        <v>128</v>
      </c>
      <c r="Q63" s="196">
        <v>123225300</v>
      </c>
      <c r="R63" s="2"/>
      <c r="S63" s="2"/>
      <c r="T63" s="2"/>
      <c r="U63" s="2"/>
      <c r="V63" s="2"/>
      <c r="W63" s="2"/>
      <c r="X63" s="2"/>
    </row>
    <row r="64" spans="1:24" ht="15.9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405" t="s">
        <v>199</v>
      </c>
      <c r="L64" s="405"/>
      <c r="M64" s="405"/>
      <c r="N64" s="405"/>
      <c r="O64" s="366">
        <f>O63-O62</f>
        <v>0</v>
      </c>
      <c r="P64" s="2"/>
      <c r="Q64" s="114">
        <f>Q63-O62</f>
        <v>0</v>
      </c>
      <c r="R64" s="2"/>
      <c r="S64" s="2"/>
      <c r="T64" s="2"/>
      <c r="U64" s="2"/>
      <c r="V64" s="2"/>
      <c r="W64" s="2"/>
      <c r="X64" s="2"/>
    </row>
    <row r="65" spans="1:24" ht="1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9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405" t="s">
        <v>90</v>
      </c>
      <c r="L66" s="405"/>
      <c r="M66" s="405"/>
      <c r="N66" s="405"/>
      <c r="O66" s="6"/>
      <c r="P66" s="2"/>
      <c r="Q66" s="2"/>
      <c r="R66" s="2"/>
      <c r="S66" s="2"/>
      <c r="T66" s="2"/>
      <c r="U66" s="2"/>
      <c r="V66" s="2"/>
      <c r="W66" s="2"/>
      <c r="X66" s="2"/>
    </row>
    <row r="67" spans="1:24" ht="15.9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405" t="s">
        <v>91</v>
      </c>
      <c r="L67" s="405"/>
      <c r="M67" s="405"/>
      <c r="N67" s="405"/>
      <c r="O67" s="6"/>
      <c r="P67" s="2"/>
      <c r="Q67" s="2"/>
      <c r="R67" s="2"/>
      <c r="S67" s="2"/>
      <c r="T67" s="2"/>
      <c r="U67" s="2"/>
      <c r="V67" s="2"/>
      <c r="W67" s="2"/>
      <c r="X67" s="2"/>
    </row>
    <row r="68" spans="1:24" ht="13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115"/>
      <c r="L68" s="115"/>
      <c r="M68" s="115"/>
      <c r="N68" s="115"/>
      <c r="O68" s="6"/>
      <c r="P68" s="2"/>
      <c r="Q68" s="2"/>
      <c r="R68" s="2"/>
      <c r="S68" s="2"/>
      <c r="T68" s="2"/>
      <c r="U68" s="2"/>
      <c r="V68" s="2"/>
      <c r="W68" s="2"/>
      <c r="X68" s="2"/>
    </row>
    <row r="69" spans="1:24" ht="10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115"/>
      <c r="L69" s="115"/>
      <c r="M69" s="115"/>
      <c r="N69" s="115"/>
      <c r="O69" s="6"/>
      <c r="P69" s="2"/>
      <c r="Q69" s="2"/>
      <c r="R69" s="2"/>
      <c r="S69" s="2"/>
      <c r="T69" s="2"/>
      <c r="U69" s="2"/>
      <c r="V69" s="2"/>
      <c r="W69" s="2"/>
      <c r="X69" s="2"/>
    </row>
    <row r="70" spans="1:24" ht="13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116"/>
      <c r="L70" s="115"/>
      <c r="M70" s="115"/>
      <c r="N70" s="115"/>
      <c r="O70" s="6"/>
      <c r="P70" s="2"/>
      <c r="Q70" s="2"/>
      <c r="R70" s="2"/>
      <c r="S70" s="2"/>
      <c r="T70" s="2"/>
      <c r="U70" s="2"/>
      <c r="V70" s="2"/>
      <c r="W70" s="2"/>
      <c r="X70" s="2"/>
    </row>
    <row r="71" spans="1:24" ht="15.9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404" t="s">
        <v>92</v>
      </c>
      <c r="L71" s="404"/>
      <c r="M71" s="404"/>
      <c r="N71" s="404"/>
      <c r="O71" s="6"/>
      <c r="P71" s="2"/>
      <c r="Q71" s="2"/>
      <c r="R71" s="2"/>
      <c r="S71" s="2"/>
      <c r="T71" s="2"/>
      <c r="U71" s="2"/>
      <c r="V71" s="2"/>
      <c r="W71" s="2"/>
      <c r="X71" s="2"/>
    </row>
    <row r="72" spans="1:24" ht="15.9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405" t="s">
        <v>93</v>
      </c>
      <c r="L72" s="405"/>
      <c r="M72" s="405"/>
      <c r="N72" s="405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9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405" t="s">
        <v>94</v>
      </c>
      <c r="L73" s="405"/>
      <c r="M73" s="405"/>
      <c r="N73" s="405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6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6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6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6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6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6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</sheetData>
  <mergeCells count="39">
    <mergeCell ref="K71:N71"/>
    <mergeCell ref="K72:N72"/>
    <mergeCell ref="K73:N73"/>
    <mergeCell ref="A57:A58"/>
    <mergeCell ref="B58:D58"/>
    <mergeCell ref="B62:N62"/>
    <mergeCell ref="K64:N64"/>
    <mergeCell ref="K66:N66"/>
    <mergeCell ref="K67:N67"/>
    <mergeCell ref="B56:D56"/>
    <mergeCell ref="B36:D36"/>
    <mergeCell ref="A37:A40"/>
    <mergeCell ref="B37:B39"/>
    <mergeCell ref="B40:D40"/>
    <mergeCell ref="B41:D41"/>
    <mergeCell ref="A42:A48"/>
    <mergeCell ref="B42:B47"/>
    <mergeCell ref="C42:D42"/>
    <mergeCell ref="B48:D48"/>
    <mergeCell ref="B49:D49"/>
    <mergeCell ref="A50:A54"/>
    <mergeCell ref="B50:B54"/>
    <mergeCell ref="C50:D50"/>
    <mergeCell ref="B55:D55"/>
    <mergeCell ref="A17:A26"/>
    <mergeCell ref="B17:D17"/>
    <mergeCell ref="B28:D28"/>
    <mergeCell ref="A29:A35"/>
    <mergeCell ref="B29:B30"/>
    <mergeCell ref="B35:D35"/>
    <mergeCell ref="B2:O2"/>
    <mergeCell ref="B3:O3"/>
    <mergeCell ref="F10:I10"/>
    <mergeCell ref="A13:A14"/>
    <mergeCell ref="B13:D14"/>
    <mergeCell ref="E13:L14"/>
    <mergeCell ref="M13:M14"/>
    <mergeCell ref="N13:N14"/>
    <mergeCell ref="O13:O14"/>
  </mergeCells>
  <pageMargins left="1.32" right="0.31496062992125984" top="0.39370078740157483" bottom="0.39370078740157483" header="0.31496062992125984" footer="0.31496062992125984"/>
  <pageSetup paperSize="5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1"/>
  <sheetViews>
    <sheetView tabSelected="1" topLeftCell="A27" workbookViewId="0">
      <selection activeCell="K63" sqref="K63:N63"/>
    </sheetView>
  </sheetViews>
  <sheetFormatPr defaultColWidth="14.42578125" defaultRowHeight="15" x14ac:dyDescent="0.25"/>
  <cols>
    <col min="1" max="2" width="3.28515625" style="120" customWidth="1"/>
    <col min="3" max="3" width="2.28515625" style="120" customWidth="1"/>
    <col min="4" max="4" width="51.28515625" style="120" customWidth="1"/>
    <col min="5" max="5" width="5.5703125" style="120" customWidth="1"/>
    <col min="6" max="6" width="6.7109375" style="120" customWidth="1"/>
    <col min="7" max="7" width="4.5703125" style="120" customWidth="1"/>
    <col min="8" max="8" width="5" style="120" customWidth="1"/>
    <col min="9" max="9" width="5.7109375" style="120" customWidth="1"/>
    <col min="10" max="11" width="4.42578125" style="120" customWidth="1"/>
    <col min="12" max="12" width="4.7109375" style="120" customWidth="1"/>
    <col min="13" max="13" width="11.5703125" style="120" customWidth="1"/>
    <col min="14" max="14" width="12.85546875" style="120" customWidth="1"/>
    <col min="15" max="15" width="13.7109375" style="120" customWidth="1"/>
    <col min="16" max="16" width="12.7109375" style="120" customWidth="1"/>
    <col min="17" max="17" width="17" style="120" customWidth="1"/>
    <col min="18" max="18" width="14.42578125" style="120" customWidth="1"/>
    <col min="19" max="19" width="12.42578125" style="120" customWidth="1"/>
    <col min="20" max="24" width="9.28515625" style="120" customWidth="1"/>
    <col min="25" max="16384" width="14.42578125" style="120"/>
  </cols>
  <sheetData>
    <row r="1" spans="1:24" ht="16.5" customHeight="1" x14ac:dyDescent="0.3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6.5" customHeight="1" x14ac:dyDescent="0.3">
      <c r="A2" s="117"/>
      <c r="B2" s="417" t="s">
        <v>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6.5" customHeight="1" x14ac:dyDescent="0.3">
      <c r="A3" s="117"/>
      <c r="B3" s="417" t="s">
        <v>1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6.5" x14ac:dyDescent="0.3">
      <c r="A4" s="117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6.5" customHeight="1" x14ac:dyDescent="0.3">
      <c r="A5" s="117"/>
      <c r="B5" s="118"/>
      <c r="C5" s="118"/>
      <c r="D5" s="122" t="s">
        <v>2</v>
      </c>
      <c r="E5" s="128" t="s">
        <v>3</v>
      </c>
      <c r="F5" s="122" t="s">
        <v>4</v>
      </c>
      <c r="G5" s="122"/>
      <c r="H5" s="122"/>
      <c r="I5" s="118"/>
      <c r="J5" s="118"/>
      <c r="K5" s="118"/>
      <c r="L5" s="118"/>
      <c r="M5" s="119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6.5" x14ac:dyDescent="0.3">
      <c r="A6" s="117"/>
      <c r="B6" s="118"/>
      <c r="C6" s="118"/>
      <c r="D6" s="153" t="s">
        <v>5</v>
      </c>
      <c r="E6" s="128" t="s">
        <v>3</v>
      </c>
      <c r="F6" s="419" t="s">
        <v>160</v>
      </c>
      <c r="G6" s="419"/>
      <c r="H6" s="419"/>
      <c r="I6" s="419"/>
      <c r="J6" s="419"/>
      <c r="K6" s="419"/>
      <c r="L6" s="419"/>
      <c r="M6" s="419"/>
      <c r="N6" s="419"/>
      <c r="O6" s="419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6.5" customHeight="1" x14ac:dyDescent="0.3">
      <c r="A7" s="117"/>
      <c r="B7" s="118"/>
      <c r="C7" s="118"/>
      <c r="D7" s="122" t="s">
        <v>7</v>
      </c>
      <c r="E7" s="128" t="s">
        <v>3</v>
      </c>
      <c r="F7" s="122" t="s">
        <v>8</v>
      </c>
      <c r="G7" s="122"/>
      <c r="H7" s="122"/>
      <c r="I7" s="118"/>
      <c r="J7" s="118"/>
      <c r="K7" s="118"/>
      <c r="L7" s="118"/>
      <c r="M7" s="119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6.5" customHeight="1" x14ac:dyDescent="0.3">
      <c r="A8" s="117"/>
      <c r="B8" s="118"/>
      <c r="C8" s="118"/>
      <c r="D8" s="122" t="s">
        <v>9</v>
      </c>
      <c r="E8" s="128" t="s">
        <v>3</v>
      </c>
      <c r="F8" s="122" t="s">
        <v>10</v>
      </c>
      <c r="G8" s="122"/>
      <c r="H8" s="122"/>
      <c r="I8" s="118"/>
      <c r="J8" s="118"/>
      <c r="K8" s="118"/>
      <c r="L8" s="118"/>
      <c r="M8" s="119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6.5" customHeight="1" x14ac:dyDescent="0.3">
      <c r="A9" s="117"/>
      <c r="B9" s="118"/>
      <c r="C9" s="118"/>
      <c r="D9" s="122"/>
      <c r="E9" s="128"/>
      <c r="F9" s="122" t="s">
        <v>11</v>
      </c>
      <c r="G9" s="122"/>
      <c r="H9" s="122"/>
      <c r="I9" s="118"/>
      <c r="J9" s="118"/>
      <c r="K9" s="118"/>
      <c r="L9" s="118"/>
      <c r="M9" s="119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6.5" customHeight="1" x14ac:dyDescent="0.3">
      <c r="A10" s="117"/>
      <c r="B10" s="118"/>
      <c r="C10" s="118"/>
      <c r="D10" s="123" t="s">
        <v>12</v>
      </c>
      <c r="E10" s="128" t="s">
        <v>3</v>
      </c>
      <c r="F10" s="420">
        <f>O61</f>
        <v>123225300</v>
      </c>
      <c r="G10" s="420"/>
      <c r="H10" s="420"/>
      <c r="I10" s="420"/>
      <c r="J10" s="118"/>
      <c r="K10" s="118"/>
      <c r="L10" s="118"/>
      <c r="M10" s="119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6.5" customHeight="1" x14ac:dyDescent="0.3">
      <c r="A11" s="117"/>
      <c r="B11" s="118"/>
      <c r="C11" s="118"/>
      <c r="D11" s="122" t="s">
        <v>13</v>
      </c>
      <c r="E11" s="128" t="s">
        <v>3</v>
      </c>
      <c r="F11" s="124">
        <v>2021</v>
      </c>
      <c r="G11" s="122"/>
      <c r="H11" s="122"/>
      <c r="I11" s="118"/>
      <c r="J11" s="118"/>
      <c r="K11" s="118"/>
      <c r="L11" s="118"/>
      <c r="M11" s="119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6.5" x14ac:dyDescent="0.3">
      <c r="A12" s="117"/>
      <c r="B12" s="118"/>
      <c r="C12" s="118"/>
      <c r="D12" s="122"/>
      <c r="E12" s="122"/>
      <c r="F12" s="124"/>
      <c r="G12" s="122"/>
      <c r="H12" s="122"/>
      <c r="I12" s="118"/>
      <c r="J12" s="118"/>
      <c r="K12" s="118"/>
      <c r="L12" s="118"/>
      <c r="M12" s="119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6.5" customHeight="1" x14ac:dyDescent="0.3">
      <c r="A13" s="421"/>
      <c r="B13" s="423" t="s">
        <v>14</v>
      </c>
      <c r="C13" s="424"/>
      <c r="D13" s="425"/>
      <c r="E13" s="423" t="s">
        <v>15</v>
      </c>
      <c r="F13" s="429"/>
      <c r="G13" s="429"/>
      <c r="H13" s="429"/>
      <c r="I13" s="429"/>
      <c r="J13" s="429"/>
      <c r="K13" s="429"/>
      <c r="L13" s="429"/>
      <c r="M13" s="432" t="s">
        <v>16</v>
      </c>
      <c r="N13" s="433" t="s">
        <v>17</v>
      </c>
      <c r="O13" s="433" t="s">
        <v>18</v>
      </c>
      <c r="P13" s="125"/>
      <c r="Q13" s="118"/>
      <c r="R13" s="118"/>
      <c r="S13" s="118"/>
      <c r="T13" s="118"/>
      <c r="U13" s="118"/>
      <c r="V13" s="118"/>
      <c r="W13" s="118"/>
      <c r="X13" s="118"/>
    </row>
    <row r="14" spans="1:24" ht="16.5" customHeight="1" x14ac:dyDescent="0.3">
      <c r="A14" s="422"/>
      <c r="B14" s="426"/>
      <c r="C14" s="427"/>
      <c r="D14" s="428"/>
      <c r="E14" s="430"/>
      <c r="F14" s="431"/>
      <c r="G14" s="431"/>
      <c r="H14" s="431"/>
      <c r="I14" s="431"/>
      <c r="J14" s="431"/>
      <c r="K14" s="431"/>
      <c r="L14" s="431"/>
      <c r="M14" s="431"/>
      <c r="N14" s="434"/>
      <c r="O14" s="434"/>
      <c r="P14" s="126"/>
      <c r="Q14" s="127"/>
      <c r="R14" s="119"/>
      <c r="S14" s="119"/>
      <c r="T14" s="119"/>
      <c r="U14" s="119"/>
      <c r="V14" s="119"/>
      <c r="W14" s="119"/>
      <c r="X14" s="119"/>
    </row>
    <row r="15" spans="1:24" ht="16.5" customHeight="1" x14ac:dyDescent="0.3">
      <c r="A15" s="128"/>
      <c r="B15" s="129" t="s">
        <v>19</v>
      </c>
      <c r="C15" s="130" t="s">
        <v>20</v>
      </c>
      <c r="D15" s="131"/>
      <c r="E15" s="132"/>
      <c r="F15" s="133"/>
      <c r="G15" s="133"/>
      <c r="H15" s="133"/>
      <c r="I15" s="133"/>
      <c r="J15" s="133"/>
      <c r="K15" s="133"/>
      <c r="L15" s="133"/>
      <c r="M15" s="134"/>
      <c r="N15" s="135"/>
      <c r="O15" s="136">
        <f>SUM(O18:O26)</f>
        <v>3571300</v>
      </c>
      <c r="P15" s="137">
        <v>3571428</v>
      </c>
      <c r="Q15" s="127"/>
      <c r="R15" s="127"/>
      <c r="S15" s="127"/>
      <c r="T15" s="127"/>
      <c r="U15" s="127"/>
      <c r="V15" s="127"/>
      <c r="W15" s="127"/>
      <c r="X15" s="127"/>
    </row>
    <row r="16" spans="1:24" ht="16.5" customHeight="1" x14ac:dyDescent="0.3">
      <c r="A16" s="117"/>
      <c r="B16" s="138" t="s">
        <v>21</v>
      </c>
      <c r="C16" s="139"/>
      <c r="D16" s="140"/>
      <c r="E16" s="141"/>
      <c r="F16" s="142"/>
      <c r="G16" s="139"/>
      <c r="H16" s="142"/>
      <c r="I16" s="142"/>
      <c r="J16" s="139"/>
      <c r="K16" s="139"/>
      <c r="L16" s="139"/>
      <c r="M16" s="143"/>
      <c r="N16" s="144"/>
      <c r="O16" s="136"/>
      <c r="P16" s="145">
        <f>P15-O15</f>
        <v>128</v>
      </c>
      <c r="Q16" s="118"/>
      <c r="R16" s="118"/>
      <c r="S16" s="118"/>
      <c r="T16" s="118"/>
      <c r="U16" s="118"/>
      <c r="V16" s="118"/>
      <c r="W16" s="118"/>
      <c r="X16" s="118"/>
    </row>
    <row r="17" spans="1:24" ht="16.5" customHeight="1" x14ac:dyDescent="0.3">
      <c r="A17" s="421"/>
      <c r="B17" s="435" t="s">
        <v>22</v>
      </c>
      <c r="C17" s="436"/>
      <c r="D17" s="437"/>
      <c r="E17" s="141"/>
      <c r="F17" s="142"/>
      <c r="G17" s="139"/>
      <c r="H17" s="142"/>
      <c r="I17" s="142"/>
      <c r="J17" s="139"/>
      <c r="K17" s="139"/>
      <c r="L17" s="139"/>
      <c r="M17" s="143"/>
      <c r="N17" s="146"/>
      <c r="O17" s="136"/>
      <c r="P17" s="147"/>
      <c r="Q17" s="148"/>
      <c r="R17" s="118"/>
      <c r="S17" s="118"/>
      <c r="T17" s="118"/>
      <c r="U17" s="118"/>
      <c r="V17" s="118"/>
      <c r="W17" s="118"/>
      <c r="X17" s="118"/>
    </row>
    <row r="18" spans="1:24" ht="16.5" customHeight="1" x14ac:dyDescent="0.3">
      <c r="A18" s="422"/>
      <c r="B18" s="149"/>
      <c r="C18" s="34" t="s">
        <v>23</v>
      </c>
      <c r="D18" s="35" t="s">
        <v>24</v>
      </c>
      <c r="E18" s="24">
        <f>9*2</f>
        <v>18</v>
      </c>
      <c r="F18" s="25" t="s">
        <v>25</v>
      </c>
      <c r="G18" s="25" t="s">
        <v>26</v>
      </c>
      <c r="H18" s="25">
        <v>1</v>
      </c>
      <c r="I18" s="25" t="s">
        <v>27</v>
      </c>
      <c r="J18" s="25"/>
      <c r="K18" s="25"/>
      <c r="L18" s="25"/>
      <c r="M18" s="36" t="s">
        <v>28</v>
      </c>
      <c r="N18" s="37">
        <v>15000</v>
      </c>
      <c r="O18" s="38">
        <f t="shared" ref="O18:O26" si="0">E18*H18*N18</f>
        <v>270000</v>
      </c>
      <c r="P18" s="147"/>
      <c r="Q18" s="118"/>
      <c r="R18" s="118"/>
      <c r="S18" s="118"/>
      <c r="T18" s="118"/>
      <c r="U18" s="118"/>
      <c r="V18" s="118"/>
      <c r="W18" s="118"/>
      <c r="X18" s="118"/>
    </row>
    <row r="19" spans="1:24" ht="16.5" customHeight="1" x14ac:dyDescent="0.3">
      <c r="A19" s="422"/>
      <c r="B19" s="149"/>
      <c r="C19" s="34" t="s">
        <v>23</v>
      </c>
      <c r="D19" s="35" t="s">
        <v>29</v>
      </c>
      <c r="E19" s="24">
        <f>9*2</f>
        <v>18</v>
      </c>
      <c r="F19" s="25" t="s">
        <v>25</v>
      </c>
      <c r="G19" s="25" t="s">
        <v>26</v>
      </c>
      <c r="H19" s="25">
        <v>1</v>
      </c>
      <c r="I19" s="25" t="s">
        <v>27</v>
      </c>
      <c r="J19" s="25"/>
      <c r="K19" s="25"/>
      <c r="L19" s="25"/>
      <c r="M19" s="36" t="s">
        <v>28</v>
      </c>
      <c r="N19" s="37">
        <v>38000</v>
      </c>
      <c r="O19" s="38">
        <f t="shared" si="0"/>
        <v>684000</v>
      </c>
      <c r="P19" s="147"/>
      <c r="Q19" s="118"/>
      <c r="R19" s="118"/>
      <c r="S19" s="118"/>
      <c r="T19" s="118"/>
      <c r="U19" s="118"/>
      <c r="V19" s="118"/>
      <c r="W19" s="118"/>
      <c r="X19" s="118"/>
    </row>
    <row r="20" spans="1:24" ht="16.5" customHeight="1" x14ac:dyDescent="0.3">
      <c r="A20" s="422"/>
      <c r="B20" s="149"/>
      <c r="C20" s="34" t="s">
        <v>23</v>
      </c>
      <c r="D20" s="35" t="s">
        <v>30</v>
      </c>
      <c r="E20" s="25">
        <v>37</v>
      </c>
      <c r="F20" s="25" t="s">
        <v>31</v>
      </c>
      <c r="G20" s="25" t="s">
        <v>26</v>
      </c>
      <c r="H20" s="25">
        <v>1</v>
      </c>
      <c r="I20" s="25" t="s">
        <v>32</v>
      </c>
      <c r="J20" s="25"/>
      <c r="K20" s="25"/>
      <c r="L20" s="25"/>
      <c r="M20" s="36" t="s">
        <v>33</v>
      </c>
      <c r="N20" s="39">
        <v>5000</v>
      </c>
      <c r="O20" s="38">
        <f t="shared" si="0"/>
        <v>185000</v>
      </c>
      <c r="P20" s="147"/>
      <c r="Q20" s="118"/>
      <c r="R20" s="118"/>
      <c r="S20" s="118"/>
      <c r="T20" s="118"/>
      <c r="U20" s="118"/>
      <c r="V20" s="118"/>
      <c r="W20" s="118"/>
      <c r="X20" s="118"/>
    </row>
    <row r="21" spans="1:24" ht="16.5" customHeight="1" x14ac:dyDescent="0.3">
      <c r="A21" s="422"/>
      <c r="B21" s="149"/>
      <c r="C21" s="40" t="s">
        <v>23</v>
      </c>
      <c r="D21" s="35" t="s">
        <v>34</v>
      </c>
      <c r="E21" s="305">
        <f>109+20</f>
        <v>129</v>
      </c>
      <c r="F21" s="25" t="s">
        <v>31</v>
      </c>
      <c r="G21" s="25" t="s">
        <v>26</v>
      </c>
      <c r="H21" s="25">
        <v>1</v>
      </c>
      <c r="I21" s="25" t="s">
        <v>32</v>
      </c>
      <c r="J21" s="25"/>
      <c r="K21" s="25"/>
      <c r="L21" s="25"/>
      <c r="M21" s="36" t="s">
        <v>33</v>
      </c>
      <c r="N21" s="41">
        <v>300</v>
      </c>
      <c r="O21" s="38">
        <f t="shared" si="0"/>
        <v>38700</v>
      </c>
      <c r="P21" s="147"/>
      <c r="Q21" s="118"/>
      <c r="R21" s="118"/>
      <c r="S21" s="118"/>
      <c r="T21" s="118"/>
      <c r="U21" s="118"/>
      <c r="V21" s="118"/>
      <c r="W21" s="118"/>
      <c r="X21" s="118"/>
    </row>
    <row r="22" spans="1:24" ht="16.5" x14ac:dyDescent="0.3">
      <c r="A22" s="422"/>
      <c r="B22" s="149"/>
      <c r="C22" s="40" t="s">
        <v>23</v>
      </c>
      <c r="D22" s="35" t="s">
        <v>35</v>
      </c>
      <c r="E22" s="25"/>
      <c r="F22" s="25"/>
      <c r="G22" s="25"/>
      <c r="H22" s="25"/>
      <c r="I22" s="25"/>
      <c r="J22" s="25"/>
      <c r="K22" s="25"/>
      <c r="L22" s="25"/>
      <c r="M22" s="36"/>
      <c r="N22" s="42"/>
      <c r="O22" s="43"/>
      <c r="P22" s="147"/>
      <c r="Q22" s="118"/>
      <c r="R22" s="118"/>
      <c r="S22" s="118"/>
      <c r="T22" s="118"/>
      <c r="U22" s="118"/>
      <c r="V22" s="118"/>
      <c r="W22" s="118"/>
      <c r="X22" s="118"/>
    </row>
    <row r="23" spans="1:24" ht="16.5" x14ac:dyDescent="0.3">
      <c r="A23" s="422"/>
      <c r="B23" s="149"/>
      <c r="C23" s="40"/>
      <c r="D23" s="44" t="s">
        <v>36</v>
      </c>
      <c r="E23" s="25">
        <v>1</v>
      </c>
      <c r="F23" s="25" t="s">
        <v>37</v>
      </c>
      <c r="G23" s="25" t="s">
        <v>26</v>
      </c>
      <c r="H23" s="25">
        <v>1</v>
      </c>
      <c r="I23" s="25" t="s">
        <v>32</v>
      </c>
      <c r="J23" s="25"/>
      <c r="K23" s="25"/>
      <c r="L23" s="25"/>
      <c r="M23" s="36" t="s">
        <v>38</v>
      </c>
      <c r="N23" s="42">
        <v>56600</v>
      </c>
      <c r="O23" s="43">
        <f t="shared" si="0"/>
        <v>56600</v>
      </c>
      <c r="P23" s="147"/>
      <c r="Q23" s="118"/>
      <c r="R23" s="118"/>
      <c r="S23" s="118"/>
      <c r="T23" s="118"/>
      <c r="U23" s="118"/>
      <c r="V23" s="118"/>
      <c r="W23" s="118"/>
      <c r="X23" s="118"/>
    </row>
    <row r="24" spans="1:24" ht="16.5" x14ac:dyDescent="0.3">
      <c r="A24" s="422"/>
      <c r="B24" s="149"/>
      <c r="C24" s="40"/>
      <c r="D24" s="44" t="s">
        <v>39</v>
      </c>
      <c r="E24" s="25">
        <v>1</v>
      </c>
      <c r="F24" s="25" t="s">
        <v>40</v>
      </c>
      <c r="G24" s="25" t="s">
        <v>26</v>
      </c>
      <c r="H24" s="25">
        <v>1</v>
      </c>
      <c r="I24" s="25" t="s">
        <v>32</v>
      </c>
      <c r="J24" s="25"/>
      <c r="K24" s="25"/>
      <c r="L24" s="25"/>
      <c r="M24" s="36" t="s">
        <v>38</v>
      </c>
      <c r="N24" s="42">
        <f>25000</f>
        <v>25000</v>
      </c>
      <c r="O24" s="43">
        <f t="shared" si="0"/>
        <v>25000</v>
      </c>
      <c r="P24" s="147"/>
      <c r="Q24" s="118"/>
      <c r="R24" s="118"/>
      <c r="S24" s="118"/>
      <c r="T24" s="118"/>
      <c r="U24" s="118"/>
      <c r="V24" s="118"/>
      <c r="W24" s="118"/>
      <c r="X24" s="118"/>
    </row>
    <row r="25" spans="1:24" ht="16.5" x14ac:dyDescent="0.3">
      <c r="A25" s="422"/>
      <c r="B25" s="149"/>
      <c r="C25" s="40"/>
      <c r="D25" s="44" t="s">
        <v>41</v>
      </c>
      <c r="E25" s="25">
        <v>1</v>
      </c>
      <c r="F25" s="25" t="s">
        <v>40</v>
      </c>
      <c r="G25" s="25" t="s">
        <v>26</v>
      </c>
      <c r="H25" s="25">
        <v>1</v>
      </c>
      <c r="I25" s="25" t="s">
        <v>32</v>
      </c>
      <c r="J25" s="25"/>
      <c r="K25" s="25"/>
      <c r="L25" s="25"/>
      <c r="M25" s="36" t="s">
        <v>38</v>
      </c>
      <c r="N25" s="42">
        <v>100000</v>
      </c>
      <c r="O25" s="43">
        <f t="shared" si="0"/>
        <v>100000</v>
      </c>
      <c r="P25" s="147"/>
      <c r="Q25" s="118"/>
      <c r="R25" s="118"/>
      <c r="S25" s="118"/>
      <c r="T25" s="118"/>
      <c r="U25" s="118"/>
      <c r="V25" s="118"/>
      <c r="W25" s="118"/>
      <c r="X25" s="118"/>
    </row>
    <row r="26" spans="1:24" ht="33" x14ac:dyDescent="0.3">
      <c r="A26" s="422"/>
      <c r="B26" s="149"/>
      <c r="C26" s="25" t="s">
        <v>23</v>
      </c>
      <c r="D26" s="35" t="s">
        <v>42</v>
      </c>
      <c r="E26" s="25">
        <v>40</v>
      </c>
      <c r="F26" s="25" t="s">
        <v>43</v>
      </c>
      <c r="G26" s="25" t="s">
        <v>26</v>
      </c>
      <c r="H26" s="25">
        <v>1</v>
      </c>
      <c r="I26" s="25" t="s">
        <v>32</v>
      </c>
      <c r="J26" s="25"/>
      <c r="K26" s="25"/>
      <c r="L26" s="25"/>
      <c r="M26" s="36" t="s">
        <v>44</v>
      </c>
      <c r="N26" s="42">
        <v>55300</v>
      </c>
      <c r="O26" s="43">
        <f t="shared" si="0"/>
        <v>2212000</v>
      </c>
      <c r="P26" s="147"/>
      <c r="Q26" s="118"/>
      <c r="R26" s="118"/>
      <c r="S26" s="118"/>
      <c r="T26" s="118"/>
      <c r="U26" s="118"/>
      <c r="V26" s="118"/>
      <c r="W26" s="118"/>
      <c r="X26" s="118"/>
    </row>
    <row r="27" spans="1:24" ht="16.5" customHeight="1" x14ac:dyDescent="0.3">
      <c r="A27" s="128"/>
      <c r="B27" s="152" t="s">
        <v>45</v>
      </c>
      <c r="C27" s="153" t="s">
        <v>46</v>
      </c>
      <c r="D27" s="154"/>
      <c r="E27" s="155"/>
      <c r="F27" s="117"/>
      <c r="G27" s="117"/>
      <c r="H27" s="117"/>
      <c r="I27" s="117"/>
      <c r="J27" s="117"/>
      <c r="K27" s="117"/>
      <c r="L27" s="117"/>
      <c r="M27" s="156"/>
      <c r="N27" s="157"/>
      <c r="O27" s="158">
        <f>O28+O36+O45+O41+O53+O59</f>
        <v>119654000</v>
      </c>
      <c r="P27" s="159">
        <v>119654000</v>
      </c>
      <c r="Q27" s="118"/>
      <c r="R27" s="118"/>
      <c r="S27" s="160"/>
      <c r="T27" s="118"/>
      <c r="U27" s="118"/>
      <c r="V27" s="118"/>
      <c r="W27" s="118"/>
      <c r="X27" s="118"/>
    </row>
    <row r="28" spans="1:24" ht="16.5" customHeight="1" x14ac:dyDescent="0.3">
      <c r="A28" s="117"/>
      <c r="B28" s="438" t="s">
        <v>47</v>
      </c>
      <c r="C28" s="439"/>
      <c r="D28" s="440"/>
      <c r="E28" s="161"/>
      <c r="F28" s="161"/>
      <c r="G28" s="161"/>
      <c r="H28" s="161"/>
      <c r="I28" s="161"/>
      <c r="J28" s="161"/>
      <c r="K28" s="161"/>
      <c r="L28" s="161"/>
      <c r="M28" s="162"/>
      <c r="N28" s="163"/>
      <c r="O28" s="164">
        <f>SUM(O29:O34)</f>
        <v>64100000</v>
      </c>
      <c r="P28" s="165">
        <f>P27-O27</f>
        <v>0</v>
      </c>
      <c r="Q28" s="208">
        <f>P28/300</f>
        <v>0</v>
      </c>
      <c r="R28" s="118"/>
      <c r="S28" s="160"/>
      <c r="T28" s="118"/>
      <c r="U28" s="118"/>
      <c r="V28" s="118"/>
      <c r="W28" s="118"/>
      <c r="X28" s="118"/>
    </row>
    <row r="29" spans="1:24" ht="16.5" customHeight="1" x14ac:dyDescent="0.3">
      <c r="A29" s="421"/>
      <c r="B29" s="441"/>
      <c r="C29" s="161" t="s">
        <v>23</v>
      </c>
      <c r="D29" s="166" t="s">
        <v>48</v>
      </c>
      <c r="E29" s="167">
        <v>48</v>
      </c>
      <c r="F29" s="161" t="s">
        <v>49</v>
      </c>
      <c r="G29" s="161" t="s">
        <v>26</v>
      </c>
      <c r="H29" s="161">
        <v>2</v>
      </c>
      <c r="I29" s="161" t="s">
        <v>50</v>
      </c>
      <c r="J29" s="161" t="s">
        <v>26</v>
      </c>
      <c r="K29" s="161">
        <v>1</v>
      </c>
      <c r="L29" s="161" t="s">
        <v>27</v>
      </c>
      <c r="M29" s="168" t="s">
        <v>51</v>
      </c>
      <c r="N29" s="169">
        <v>500000</v>
      </c>
      <c r="O29" s="163">
        <f t="shared" ref="O29:O35" si="1">E29*H29*K29*N29</f>
        <v>48000000</v>
      </c>
      <c r="P29" s="147"/>
      <c r="Q29" s="118"/>
      <c r="R29" s="118"/>
      <c r="S29" s="160"/>
      <c r="T29" s="118"/>
      <c r="U29" s="118"/>
      <c r="V29" s="118"/>
      <c r="W29" s="118"/>
      <c r="X29" s="118"/>
    </row>
    <row r="30" spans="1:24" ht="16.5" customHeight="1" x14ac:dyDescent="0.3">
      <c r="A30" s="422"/>
      <c r="B30" s="442"/>
      <c r="C30" s="161" t="s">
        <v>23</v>
      </c>
      <c r="D30" s="166" t="s">
        <v>52</v>
      </c>
      <c r="E30" s="167">
        <v>40</v>
      </c>
      <c r="F30" s="161" t="s">
        <v>49</v>
      </c>
      <c r="G30" s="161" t="s">
        <v>26</v>
      </c>
      <c r="H30" s="161">
        <v>3</v>
      </c>
      <c r="I30" s="161" t="s">
        <v>50</v>
      </c>
      <c r="J30" s="161" t="s">
        <v>26</v>
      </c>
      <c r="K30" s="161">
        <v>1</v>
      </c>
      <c r="L30" s="161" t="s">
        <v>27</v>
      </c>
      <c r="M30" s="168" t="s">
        <v>53</v>
      </c>
      <c r="N30" s="169">
        <v>100000</v>
      </c>
      <c r="O30" s="163">
        <f t="shared" si="1"/>
        <v>12000000</v>
      </c>
      <c r="P30" s="147"/>
      <c r="Q30" s="118"/>
      <c r="R30" s="118"/>
      <c r="S30" s="118"/>
      <c r="T30" s="118"/>
      <c r="U30" s="118"/>
      <c r="V30" s="118"/>
      <c r="W30" s="118"/>
      <c r="X30" s="118"/>
    </row>
    <row r="31" spans="1:24" ht="16.5" customHeight="1" x14ac:dyDescent="0.3">
      <c r="A31" s="422"/>
      <c r="B31" s="170"/>
      <c r="C31" s="161" t="s">
        <v>23</v>
      </c>
      <c r="D31" s="166" t="s">
        <v>54</v>
      </c>
      <c r="E31" s="167">
        <v>4</v>
      </c>
      <c r="F31" s="161" t="s">
        <v>49</v>
      </c>
      <c r="G31" s="161" t="s">
        <v>26</v>
      </c>
      <c r="H31" s="161">
        <v>3</v>
      </c>
      <c r="I31" s="161" t="s">
        <v>50</v>
      </c>
      <c r="J31" s="161" t="s">
        <v>26</v>
      </c>
      <c r="K31" s="161">
        <v>1</v>
      </c>
      <c r="L31" s="161" t="s">
        <v>27</v>
      </c>
      <c r="M31" s="168" t="s">
        <v>53</v>
      </c>
      <c r="N31" s="169">
        <v>100000</v>
      </c>
      <c r="O31" s="163">
        <f t="shared" si="1"/>
        <v>1200000</v>
      </c>
      <c r="P31" s="147"/>
      <c r="Q31" s="118"/>
      <c r="R31" s="118"/>
      <c r="S31" s="118"/>
      <c r="T31" s="118"/>
      <c r="U31" s="118"/>
      <c r="V31" s="118"/>
      <c r="W31" s="118"/>
      <c r="X31" s="118"/>
    </row>
    <row r="32" spans="1:24" ht="16.5" customHeight="1" x14ac:dyDescent="0.3">
      <c r="A32" s="422"/>
      <c r="B32" s="170"/>
      <c r="C32" s="161" t="s">
        <v>23</v>
      </c>
      <c r="D32" s="166" t="s">
        <v>55</v>
      </c>
      <c r="E32" s="167">
        <v>4</v>
      </c>
      <c r="F32" s="161" t="s">
        <v>49</v>
      </c>
      <c r="G32" s="161" t="s">
        <v>26</v>
      </c>
      <c r="H32" s="161">
        <v>2</v>
      </c>
      <c r="I32" s="161" t="s">
        <v>50</v>
      </c>
      <c r="J32" s="161" t="s">
        <v>26</v>
      </c>
      <c r="K32" s="161">
        <v>1</v>
      </c>
      <c r="L32" s="161" t="s">
        <v>27</v>
      </c>
      <c r="M32" s="168" t="s">
        <v>53</v>
      </c>
      <c r="N32" s="169">
        <v>100000</v>
      </c>
      <c r="O32" s="163">
        <f t="shared" si="1"/>
        <v>800000</v>
      </c>
      <c r="P32" s="147"/>
      <c r="Q32" s="118"/>
      <c r="R32" s="118"/>
      <c r="S32" s="118"/>
      <c r="T32" s="118"/>
      <c r="U32" s="118"/>
      <c r="V32" s="118"/>
      <c r="W32" s="118"/>
      <c r="X32" s="118"/>
    </row>
    <row r="33" spans="1:24" ht="16.5" customHeight="1" x14ac:dyDescent="0.3">
      <c r="A33" s="422"/>
      <c r="B33" s="170"/>
      <c r="C33" s="161" t="s">
        <v>23</v>
      </c>
      <c r="D33" s="166" t="s">
        <v>56</v>
      </c>
      <c r="E33" s="167">
        <v>3</v>
      </c>
      <c r="F33" s="161" t="s">
        <v>49</v>
      </c>
      <c r="G33" s="161" t="s">
        <v>26</v>
      </c>
      <c r="H33" s="161">
        <v>1</v>
      </c>
      <c r="I33" s="161" t="s">
        <v>50</v>
      </c>
      <c r="J33" s="161" t="s">
        <v>26</v>
      </c>
      <c r="K33" s="161">
        <v>1</v>
      </c>
      <c r="L33" s="161" t="s">
        <v>27</v>
      </c>
      <c r="M33" s="168" t="s">
        <v>53</v>
      </c>
      <c r="N33" s="169">
        <v>100000</v>
      </c>
      <c r="O33" s="163">
        <f t="shared" si="1"/>
        <v>300000</v>
      </c>
      <c r="P33" s="147"/>
      <c r="Q33" s="118"/>
      <c r="R33" s="118"/>
      <c r="S33" s="118"/>
      <c r="T33" s="118"/>
      <c r="U33" s="118"/>
      <c r="V33" s="118"/>
      <c r="W33" s="118"/>
      <c r="X33" s="118"/>
    </row>
    <row r="34" spans="1:24" ht="16.5" x14ac:dyDescent="0.3">
      <c r="A34" s="422"/>
      <c r="B34" s="171"/>
      <c r="C34" s="172" t="s">
        <v>23</v>
      </c>
      <c r="D34" s="166" t="s">
        <v>57</v>
      </c>
      <c r="E34" s="167">
        <v>12</v>
      </c>
      <c r="F34" s="172" t="s">
        <v>49</v>
      </c>
      <c r="G34" s="172" t="s">
        <v>26</v>
      </c>
      <c r="H34" s="172">
        <v>1</v>
      </c>
      <c r="I34" s="172" t="s">
        <v>50</v>
      </c>
      <c r="J34" s="172" t="s">
        <v>26</v>
      </c>
      <c r="K34" s="172">
        <v>1</v>
      </c>
      <c r="L34" s="173" t="s">
        <v>27</v>
      </c>
      <c r="M34" s="168" t="s">
        <v>53</v>
      </c>
      <c r="N34" s="174">
        <v>150000</v>
      </c>
      <c r="O34" s="175">
        <f t="shared" si="1"/>
        <v>1800000</v>
      </c>
      <c r="P34" s="147"/>
      <c r="Q34" s="118"/>
      <c r="R34" s="118"/>
      <c r="S34" s="118"/>
      <c r="T34" s="118"/>
      <c r="U34" s="118"/>
      <c r="V34" s="118"/>
      <c r="W34" s="118"/>
      <c r="X34" s="118"/>
    </row>
    <row r="35" spans="1:24" ht="5.25" customHeight="1" x14ac:dyDescent="0.3">
      <c r="A35" s="422"/>
      <c r="B35" s="443"/>
      <c r="C35" s="444"/>
      <c r="D35" s="445"/>
      <c r="E35" s="180"/>
      <c r="F35" s="179"/>
      <c r="G35" s="179"/>
      <c r="H35" s="179"/>
      <c r="I35" s="179"/>
      <c r="J35" s="179"/>
      <c r="K35" s="179"/>
      <c r="L35" s="179"/>
      <c r="M35" s="302"/>
      <c r="N35" s="303"/>
      <c r="O35" s="181">
        <f t="shared" si="1"/>
        <v>0</v>
      </c>
      <c r="P35" s="176"/>
      <c r="Q35" s="118"/>
      <c r="R35" s="118"/>
      <c r="S35" s="118"/>
      <c r="T35" s="118"/>
      <c r="U35" s="118"/>
      <c r="V35" s="118"/>
      <c r="W35" s="118"/>
      <c r="X35" s="118"/>
    </row>
    <row r="36" spans="1:24" ht="16.149999999999999" customHeight="1" x14ac:dyDescent="0.45">
      <c r="A36" s="119"/>
      <c r="B36" s="447" t="s">
        <v>58</v>
      </c>
      <c r="C36" s="418"/>
      <c r="D36" s="422"/>
      <c r="E36" s="167"/>
      <c r="F36" s="161"/>
      <c r="G36" s="161"/>
      <c r="H36" s="161"/>
      <c r="I36" s="161"/>
      <c r="J36" s="161"/>
      <c r="K36" s="161"/>
      <c r="L36" s="161"/>
      <c r="M36" s="168"/>
      <c r="N36" s="163"/>
      <c r="O36" s="177">
        <f>SUM(O37:O39)</f>
        <v>4096000</v>
      </c>
      <c r="P36" s="178"/>
      <c r="Q36" s="118"/>
      <c r="R36" s="118"/>
      <c r="S36" s="118"/>
      <c r="T36" s="118"/>
      <c r="U36" s="118"/>
      <c r="V36" s="118"/>
      <c r="W36" s="118"/>
      <c r="X36" s="118"/>
    </row>
    <row r="37" spans="1:24" ht="16.149999999999999" customHeight="1" x14ac:dyDescent="0.3">
      <c r="A37" s="448"/>
      <c r="B37" s="449"/>
      <c r="C37" s="172" t="s">
        <v>23</v>
      </c>
      <c r="D37" s="166" t="s">
        <v>59</v>
      </c>
      <c r="E37" s="167">
        <v>26</v>
      </c>
      <c r="F37" s="172" t="s">
        <v>60</v>
      </c>
      <c r="G37" s="172" t="s">
        <v>26</v>
      </c>
      <c r="H37" s="172">
        <v>1</v>
      </c>
      <c r="I37" s="172" t="s">
        <v>27</v>
      </c>
      <c r="J37" s="172"/>
      <c r="K37" s="172"/>
      <c r="L37" s="300"/>
      <c r="M37" s="172" t="s">
        <v>61</v>
      </c>
      <c r="N37" s="301">
        <v>74300</v>
      </c>
      <c r="O37" s="163">
        <f>E37*H37*N37</f>
        <v>1931800</v>
      </c>
      <c r="P37" s="182"/>
      <c r="Q37" s="118"/>
      <c r="R37" s="118"/>
      <c r="S37" s="118"/>
      <c r="T37" s="118"/>
      <c r="U37" s="118"/>
      <c r="V37" s="118"/>
      <c r="W37" s="118"/>
      <c r="X37" s="118"/>
    </row>
    <row r="38" spans="1:24" ht="16.149999999999999" customHeight="1" x14ac:dyDescent="0.3">
      <c r="A38" s="422"/>
      <c r="B38" s="442"/>
      <c r="C38" s="172" t="s">
        <v>23</v>
      </c>
      <c r="D38" s="118" t="s">
        <v>62</v>
      </c>
      <c r="E38" s="167">
        <f>(40*4*10*2)+14+2000</f>
        <v>5214</v>
      </c>
      <c r="F38" s="161" t="s">
        <v>63</v>
      </c>
      <c r="G38" s="172" t="s">
        <v>26</v>
      </c>
      <c r="H38" s="161">
        <v>1</v>
      </c>
      <c r="I38" s="161" t="s">
        <v>27</v>
      </c>
      <c r="J38" s="161"/>
      <c r="K38" s="172"/>
      <c r="L38" s="161"/>
      <c r="M38" s="168" t="s">
        <v>33</v>
      </c>
      <c r="N38" s="183">
        <v>300</v>
      </c>
      <c r="O38" s="163">
        <f>E38*H38*N38</f>
        <v>1564200</v>
      </c>
      <c r="P38" s="147"/>
      <c r="Q38" s="118"/>
      <c r="R38" s="118"/>
      <c r="S38" s="118"/>
      <c r="T38" s="118"/>
      <c r="U38" s="118"/>
      <c r="V38" s="118"/>
      <c r="W38" s="118"/>
      <c r="X38" s="118"/>
    </row>
    <row r="39" spans="1:24" ht="16.149999999999999" customHeight="1" x14ac:dyDescent="0.3">
      <c r="A39" s="422"/>
      <c r="B39" s="442"/>
      <c r="C39" s="161" t="s">
        <v>23</v>
      </c>
      <c r="D39" s="184" t="s">
        <v>64</v>
      </c>
      <c r="E39" s="167">
        <v>40</v>
      </c>
      <c r="F39" s="161" t="s">
        <v>63</v>
      </c>
      <c r="G39" s="161" t="s">
        <v>26</v>
      </c>
      <c r="H39" s="161">
        <v>1</v>
      </c>
      <c r="I39" s="161" t="s">
        <v>27</v>
      </c>
      <c r="J39" s="161"/>
      <c r="K39" s="161"/>
      <c r="L39" s="161"/>
      <c r="M39" s="168" t="s">
        <v>33</v>
      </c>
      <c r="N39" s="183">
        <v>15000</v>
      </c>
      <c r="O39" s="163">
        <f>E39*H39*N39</f>
        <v>600000</v>
      </c>
      <c r="P39" s="147"/>
      <c r="Q39" s="118"/>
      <c r="R39" s="118"/>
      <c r="S39" s="118"/>
      <c r="T39" s="118"/>
      <c r="U39" s="118"/>
      <c r="V39" s="118"/>
      <c r="W39" s="118"/>
      <c r="X39" s="118"/>
    </row>
    <row r="40" spans="1:24" ht="6" customHeight="1" x14ac:dyDescent="0.3">
      <c r="A40" s="422"/>
      <c r="B40" s="441"/>
      <c r="C40" s="418"/>
      <c r="D40" s="422"/>
      <c r="E40" s="167"/>
      <c r="F40" s="161"/>
      <c r="G40" s="161"/>
      <c r="H40" s="161"/>
      <c r="I40" s="161"/>
      <c r="J40" s="161"/>
      <c r="K40" s="161"/>
      <c r="L40" s="161"/>
      <c r="M40" s="168"/>
      <c r="N40" s="183"/>
      <c r="O40" s="163">
        <f>E40*H40*N40</f>
        <v>0</v>
      </c>
      <c r="P40" s="147"/>
      <c r="Q40" s="118"/>
      <c r="R40" s="118"/>
      <c r="S40" s="118"/>
      <c r="T40" s="118"/>
      <c r="U40" s="118"/>
      <c r="V40" s="118"/>
      <c r="W40" s="118"/>
      <c r="X40" s="118"/>
    </row>
    <row r="41" spans="1:24" ht="16.149999999999999" customHeight="1" x14ac:dyDescent="0.45">
      <c r="A41" s="119"/>
      <c r="B41" s="451" t="s">
        <v>96</v>
      </c>
      <c r="C41" s="418"/>
      <c r="D41" s="422"/>
      <c r="E41" s="167"/>
      <c r="F41" s="161"/>
      <c r="G41" s="161"/>
      <c r="H41" s="161"/>
      <c r="I41" s="161"/>
      <c r="J41" s="161"/>
      <c r="K41" s="161"/>
      <c r="L41" s="161"/>
      <c r="M41" s="168"/>
      <c r="N41" s="183"/>
      <c r="O41" s="177">
        <f>O42</f>
        <v>14300000</v>
      </c>
      <c r="P41" s="147"/>
      <c r="Q41" s="118"/>
      <c r="R41" s="118"/>
      <c r="S41" s="118"/>
      <c r="T41" s="118"/>
      <c r="U41" s="118"/>
      <c r="V41" s="118"/>
      <c r="W41" s="118"/>
      <c r="X41" s="118"/>
    </row>
    <row r="42" spans="1:24" ht="30.75" customHeight="1" x14ac:dyDescent="0.3">
      <c r="A42" s="185"/>
      <c r="B42" s="452" t="s">
        <v>160</v>
      </c>
      <c r="C42" s="453"/>
      <c r="D42" s="454"/>
      <c r="E42" s="167">
        <v>1</v>
      </c>
      <c r="F42" s="161" t="s">
        <v>82</v>
      </c>
      <c r="G42" s="161" t="s">
        <v>26</v>
      </c>
      <c r="H42" s="161">
        <v>1</v>
      </c>
      <c r="I42" s="161" t="s">
        <v>27</v>
      </c>
      <c r="J42" s="161"/>
      <c r="K42" s="161"/>
      <c r="L42" s="161"/>
      <c r="M42" s="168" t="s">
        <v>97</v>
      </c>
      <c r="N42" s="186">
        <v>14300000</v>
      </c>
      <c r="O42" s="175">
        <f>N42</f>
        <v>14300000</v>
      </c>
      <c r="P42" s="147">
        <f>O42/40</f>
        <v>357500</v>
      </c>
      <c r="Q42" s="118"/>
      <c r="R42" s="118"/>
      <c r="S42" s="118"/>
      <c r="T42" s="118"/>
      <c r="U42" s="118"/>
      <c r="V42" s="118"/>
      <c r="W42" s="118"/>
      <c r="X42" s="118"/>
    </row>
    <row r="43" spans="1:24" ht="3" customHeight="1" x14ac:dyDescent="0.3">
      <c r="A43" s="187"/>
      <c r="B43" s="188"/>
      <c r="C43" s="189"/>
      <c r="D43" s="190"/>
      <c r="E43" s="167"/>
      <c r="F43" s="161"/>
      <c r="G43" s="161"/>
      <c r="H43" s="161"/>
      <c r="I43" s="161"/>
      <c r="J43" s="161"/>
      <c r="K43" s="161"/>
      <c r="L43" s="161"/>
      <c r="M43" s="168"/>
      <c r="N43" s="186"/>
      <c r="O43" s="175"/>
      <c r="P43" s="147"/>
      <c r="Q43" s="118"/>
      <c r="R43" s="118"/>
      <c r="S43" s="118"/>
      <c r="T43" s="118"/>
      <c r="U43" s="118"/>
      <c r="V43" s="118"/>
      <c r="W43" s="118"/>
      <c r="X43" s="118"/>
    </row>
    <row r="44" spans="1:24" ht="16.149999999999999" customHeight="1" x14ac:dyDescent="0.3">
      <c r="A44" s="117"/>
      <c r="B44" s="455" t="s">
        <v>65</v>
      </c>
      <c r="C44" s="418"/>
      <c r="D44" s="422"/>
      <c r="E44" s="167"/>
      <c r="F44" s="161"/>
      <c r="G44" s="161"/>
      <c r="H44" s="161"/>
      <c r="I44" s="161"/>
      <c r="J44" s="161"/>
      <c r="K44" s="161"/>
      <c r="L44" s="161"/>
      <c r="M44" s="168"/>
      <c r="N44" s="183"/>
      <c r="O44" s="163"/>
      <c r="P44" s="147"/>
      <c r="Q44" s="118"/>
      <c r="R44" s="118"/>
      <c r="S44" s="118"/>
      <c r="T44" s="118"/>
      <c r="U44" s="118"/>
      <c r="V44" s="118"/>
      <c r="W44" s="118"/>
      <c r="X44" s="118"/>
    </row>
    <row r="45" spans="1:24" ht="16.149999999999999" customHeight="1" x14ac:dyDescent="0.45">
      <c r="A45" s="421"/>
      <c r="B45" s="449"/>
      <c r="C45" s="456" t="s">
        <v>66</v>
      </c>
      <c r="D45" s="422"/>
      <c r="E45" s="167"/>
      <c r="F45" s="161"/>
      <c r="G45" s="161"/>
      <c r="H45" s="161"/>
      <c r="I45" s="161"/>
      <c r="J45" s="161"/>
      <c r="K45" s="161"/>
      <c r="L45" s="161"/>
      <c r="M45" s="168"/>
      <c r="N45" s="183"/>
      <c r="O45" s="177">
        <f>SUM(O46:O50)</f>
        <v>22800000</v>
      </c>
      <c r="P45" s="147"/>
      <c r="Q45" s="118"/>
      <c r="R45" s="118"/>
      <c r="S45" s="118"/>
      <c r="T45" s="118"/>
      <c r="U45" s="118"/>
      <c r="V45" s="118"/>
      <c r="W45" s="118"/>
      <c r="X45" s="118"/>
    </row>
    <row r="46" spans="1:24" ht="16.149999999999999" customHeight="1" x14ac:dyDescent="0.3">
      <c r="A46" s="422"/>
      <c r="B46" s="442"/>
      <c r="C46" s="191" t="s">
        <v>23</v>
      </c>
      <c r="D46" s="166" t="s">
        <v>67</v>
      </c>
      <c r="E46" s="360">
        <v>2</v>
      </c>
      <c r="F46" s="25" t="s">
        <v>49</v>
      </c>
      <c r="G46" s="25" t="s">
        <v>26</v>
      </c>
      <c r="H46" s="25">
        <v>1</v>
      </c>
      <c r="I46" s="25" t="s">
        <v>50</v>
      </c>
      <c r="J46" s="25" t="s">
        <v>26</v>
      </c>
      <c r="K46" s="70">
        <v>2</v>
      </c>
      <c r="L46" s="25" t="s">
        <v>68</v>
      </c>
      <c r="M46" s="168" t="s">
        <v>69</v>
      </c>
      <c r="N46" s="183">
        <v>900000</v>
      </c>
      <c r="O46" s="163">
        <f>E46*H46*K46*N46</f>
        <v>3600000</v>
      </c>
      <c r="P46" s="147"/>
      <c r="Q46" s="118"/>
      <c r="R46" s="118"/>
      <c r="S46" s="118"/>
      <c r="T46" s="118"/>
      <c r="U46" s="118"/>
      <c r="V46" s="118"/>
      <c r="W46" s="118"/>
      <c r="X46" s="118"/>
    </row>
    <row r="47" spans="1:24" s="361" customFormat="1" ht="16.149999999999999" customHeight="1" x14ac:dyDescent="0.3">
      <c r="A47" s="422"/>
      <c r="B47" s="442"/>
      <c r="C47" s="191" t="s">
        <v>23</v>
      </c>
      <c r="D47" s="166" t="s">
        <v>67</v>
      </c>
      <c r="E47" s="360">
        <v>4</v>
      </c>
      <c r="F47" s="25" t="s">
        <v>49</v>
      </c>
      <c r="G47" s="25" t="s">
        <v>26</v>
      </c>
      <c r="H47" s="25">
        <v>1</v>
      </c>
      <c r="I47" s="25" t="s">
        <v>50</v>
      </c>
      <c r="J47" s="25" t="s">
        <v>26</v>
      </c>
      <c r="K47" s="70">
        <v>3</v>
      </c>
      <c r="L47" s="25" t="s">
        <v>68</v>
      </c>
      <c r="M47" s="168" t="s">
        <v>69</v>
      </c>
      <c r="N47" s="183">
        <v>900000</v>
      </c>
      <c r="O47" s="163">
        <f>E47*H47*K47*N47</f>
        <v>10800000</v>
      </c>
      <c r="P47" s="147"/>
      <c r="Q47" s="118"/>
      <c r="R47" s="118"/>
      <c r="S47" s="118"/>
      <c r="T47" s="118"/>
      <c r="U47" s="118"/>
      <c r="V47" s="118"/>
      <c r="W47" s="118"/>
      <c r="X47" s="118"/>
    </row>
    <row r="48" spans="1:24" ht="16.149999999999999" customHeight="1" x14ac:dyDescent="0.3">
      <c r="A48" s="422"/>
      <c r="B48" s="442"/>
      <c r="C48" s="191" t="s">
        <v>23</v>
      </c>
      <c r="D48" s="166" t="s">
        <v>70</v>
      </c>
      <c r="E48" s="360">
        <v>1</v>
      </c>
      <c r="F48" s="25" t="s">
        <v>49</v>
      </c>
      <c r="G48" s="25" t="s">
        <v>26</v>
      </c>
      <c r="H48" s="25">
        <v>1</v>
      </c>
      <c r="I48" s="25" t="s">
        <v>50</v>
      </c>
      <c r="J48" s="25" t="s">
        <v>26</v>
      </c>
      <c r="K48" s="70">
        <v>4</v>
      </c>
      <c r="L48" s="25" t="s">
        <v>68</v>
      </c>
      <c r="M48" s="168" t="s">
        <v>69</v>
      </c>
      <c r="N48" s="183">
        <v>900000</v>
      </c>
      <c r="O48" s="163">
        <f>E48*H48*K48*N48</f>
        <v>3600000</v>
      </c>
      <c r="P48" s="147"/>
      <c r="Q48" s="118"/>
      <c r="R48" s="118"/>
      <c r="S48" s="118"/>
      <c r="T48" s="118"/>
      <c r="U48" s="118"/>
      <c r="V48" s="118"/>
      <c r="W48" s="118"/>
      <c r="X48" s="118"/>
    </row>
    <row r="49" spans="1:24" s="361" customFormat="1" ht="16.149999999999999" customHeight="1" x14ac:dyDescent="0.3">
      <c r="A49" s="422"/>
      <c r="B49" s="442"/>
      <c r="C49" s="191" t="s">
        <v>23</v>
      </c>
      <c r="D49" s="166" t="s">
        <v>70</v>
      </c>
      <c r="E49" s="360">
        <v>2</v>
      </c>
      <c r="F49" s="25" t="s">
        <v>49</v>
      </c>
      <c r="G49" s="25" t="s">
        <v>26</v>
      </c>
      <c r="H49" s="25">
        <v>1</v>
      </c>
      <c r="I49" s="25" t="s">
        <v>50</v>
      </c>
      <c r="J49" s="25" t="s">
        <v>26</v>
      </c>
      <c r="K49" s="70">
        <v>2</v>
      </c>
      <c r="L49" s="25" t="s">
        <v>68</v>
      </c>
      <c r="M49" s="168" t="s">
        <v>69</v>
      </c>
      <c r="N49" s="183">
        <v>900000</v>
      </c>
      <c r="O49" s="163">
        <f>E49*H49*K49*N49</f>
        <v>3600000</v>
      </c>
      <c r="P49" s="147"/>
      <c r="Q49" s="118"/>
      <c r="R49" s="118"/>
      <c r="S49" s="118"/>
      <c r="T49" s="118"/>
      <c r="U49" s="118"/>
      <c r="V49" s="118"/>
      <c r="W49" s="118"/>
      <c r="X49" s="118"/>
    </row>
    <row r="50" spans="1:24" ht="16.149999999999999" customHeight="1" x14ac:dyDescent="0.3">
      <c r="A50" s="422"/>
      <c r="B50" s="442"/>
      <c r="C50" s="191" t="s">
        <v>23</v>
      </c>
      <c r="D50" s="184" t="s">
        <v>71</v>
      </c>
      <c r="E50" s="167">
        <v>4</v>
      </c>
      <c r="F50" s="161" t="s">
        <v>49</v>
      </c>
      <c r="G50" s="161" t="s">
        <v>26</v>
      </c>
      <c r="H50" s="161">
        <v>2</v>
      </c>
      <c r="I50" s="161" t="s">
        <v>50</v>
      </c>
      <c r="J50" s="161"/>
      <c r="K50" s="192"/>
      <c r="L50" s="161"/>
      <c r="M50" s="168" t="s">
        <v>72</v>
      </c>
      <c r="N50" s="183">
        <v>150000</v>
      </c>
      <c r="O50" s="163">
        <f>E50*H50*N50</f>
        <v>1200000</v>
      </c>
      <c r="P50" s="147"/>
      <c r="Q50" s="118"/>
      <c r="R50" s="118"/>
      <c r="S50" s="118"/>
      <c r="T50" s="118"/>
      <c r="U50" s="118"/>
      <c r="V50" s="118"/>
      <c r="W50" s="118"/>
      <c r="X50" s="118"/>
    </row>
    <row r="51" spans="1:24" ht="3" customHeight="1" x14ac:dyDescent="0.3">
      <c r="A51" s="422"/>
      <c r="B51" s="457"/>
      <c r="C51" s="418"/>
      <c r="D51" s="422"/>
      <c r="E51" s="167"/>
      <c r="F51" s="161"/>
      <c r="G51" s="161"/>
      <c r="H51" s="161"/>
      <c r="I51" s="161"/>
      <c r="J51" s="161"/>
      <c r="K51" s="161"/>
      <c r="L51" s="161"/>
      <c r="M51" s="168"/>
      <c r="N51" s="183"/>
      <c r="O51" s="163">
        <f>E51*H51*K51*N51</f>
        <v>0</v>
      </c>
      <c r="P51" s="147"/>
      <c r="Q51" s="118"/>
      <c r="R51" s="118"/>
      <c r="S51" s="118"/>
      <c r="T51" s="118"/>
      <c r="U51" s="118"/>
      <c r="V51" s="118"/>
      <c r="W51" s="118"/>
      <c r="X51" s="118"/>
    </row>
    <row r="52" spans="1:24" ht="16.149999999999999" customHeight="1" x14ac:dyDescent="0.3">
      <c r="A52" s="193"/>
      <c r="B52" s="446" t="s">
        <v>73</v>
      </c>
      <c r="C52" s="436"/>
      <c r="D52" s="437"/>
      <c r="E52" s="141"/>
      <c r="F52" s="142"/>
      <c r="G52" s="142"/>
      <c r="H52" s="142"/>
      <c r="I52" s="142"/>
      <c r="J52" s="142"/>
      <c r="K52" s="142"/>
      <c r="L52" s="142"/>
      <c r="M52" s="150"/>
      <c r="N52" s="194"/>
      <c r="O52" s="151">
        <f>E52*H52*K52*N52</f>
        <v>0</v>
      </c>
      <c r="P52" s="178"/>
      <c r="Q52" s="118"/>
      <c r="R52" s="118"/>
      <c r="S52" s="118"/>
      <c r="T52" s="118"/>
      <c r="U52" s="118"/>
      <c r="V52" s="118"/>
      <c r="W52" s="118"/>
      <c r="X52" s="118"/>
    </row>
    <row r="53" spans="1:24" ht="16.149999999999999" customHeight="1" x14ac:dyDescent="0.45">
      <c r="A53" s="421"/>
      <c r="B53" s="458"/>
      <c r="C53" s="460" t="s">
        <v>74</v>
      </c>
      <c r="D53" s="437"/>
      <c r="E53" s="141"/>
      <c r="F53" s="142"/>
      <c r="G53" s="142"/>
      <c r="H53" s="142"/>
      <c r="I53" s="142"/>
      <c r="J53" s="142"/>
      <c r="K53" s="142"/>
      <c r="L53" s="142"/>
      <c r="M53" s="150"/>
      <c r="N53" s="194"/>
      <c r="O53" s="195">
        <f>SUM(O54:O57)</f>
        <v>11958000</v>
      </c>
      <c r="P53" s="147">
        <v>11965400</v>
      </c>
      <c r="Q53" s="196">
        <v>12322542</v>
      </c>
      <c r="R53" s="118"/>
      <c r="S53" s="118"/>
      <c r="T53" s="118"/>
      <c r="U53" s="118"/>
      <c r="V53" s="118"/>
      <c r="W53" s="118"/>
      <c r="X53" s="118"/>
    </row>
    <row r="54" spans="1:24" ht="16.149999999999999" customHeight="1" x14ac:dyDescent="0.3">
      <c r="A54" s="422"/>
      <c r="B54" s="459"/>
      <c r="C54" s="80" t="s">
        <v>23</v>
      </c>
      <c r="D54" s="81" t="s">
        <v>75</v>
      </c>
      <c r="E54" s="73">
        <v>40</v>
      </c>
      <c r="F54" s="74" t="s">
        <v>49</v>
      </c>
      <c r="G54" s="74" t="s">
        <v>26</v>
      </c>
      <c r="H54" s="74">
        <v>1</v>
      </c>
      <c r="I54" s="74" t="s">
        <v>27</v>
      </c>
      <c r="J54" s="74"/>
      <c r="K54" s="74"/>
      <c r="L54" s="74"/>
      <c r="M54" s="75" t="s">
        <v>49</v>
      </c>
      <c r="N54" s="82">
        <v>100000</v>
      </c>
      <c r="O54" s="77">
        <f t="shared" ref="O54:O57" si="2">E54*H54*N54</f>
        <v>4000000</v>
      </c>
      <c r="P54" s="147">
        <f>P53-O53</f>
        <v>7400</v>
      </c>
      <c r="Q54" s="197">
        <f>Q53-O53</f>
        <v>364542</v>
      </c>
      <c r="R54" s="118"/>
      <c r="S54" s="118"/>
      <c r="T54" s="118"/>
      <c r="U54" s="118"/>
      <c r="V54" s="118"/>
      <c r="W54" s="118"/>
      <c r="X54" s="118"/>
    </row>
    <row r="55" spans="1:24" ht="16.149999999999999" customHeight="1" x14ac:dyDescent="0.3">
      <c r="A55" s="422"/>
      <c r="B55" s="459"/>
      <c r="C55" s="80" t="s">
        <v>23</v>
      </c>
      <c r="D55" s="81" t="s">
        <v>76</v>
      </c>
      <c r="E55" s="73">
        <v>1</v>
      </c>
      <c r="F55" s="74" t="s">
        <v>77</v>
      </c>
      <c r="G55" s="74" t="s">
        <v>26</v>
      </c>
      <c r="H55" s="74">
        <v>1</v>
      </c>
      <c r="I55" s="74" t="s">
        <v>27</v>
      </c>
      <c r="J55" s="74"/>
      <c r="K55" s="74"/>
      <c r="L55" s="74"/>
      <c r="M55" s="75" t="s">
        <v>77</v>
      </c>
      <c r="N55" s="82">
        <v>4000000</v>
      </c>
      <c r="O55" s="77">
        <f t="shared" si="2"/>
        <v>4000000</v>
      </c>
      <c r="P55" s="147"/>
      <c r="Q55" s="118"/>
      <c r="R55" s="118"/>
      <c r="S55" s="118"/>
      <c r="T55" s="118"/>
      <c r="U55" s="118"/>
      <c r="V55" s="118"/>
      <c r="W55" s="118"/>
      <c r="X55" s="118"/>
    </row>
    <row r="56" spans="1:24" s="199" customFormat="1" ht="16.149999999999999" customHeight="1" x14ac:dyDescent="0.25">
      <c r="A56" s="422"/>
      <c r="B56" s="459"/>
      <c r="C56" s="80" t="s">
        <v>23</v>
      </c>
      <c r="D56" s="84" t="s">
        <v>78</v>
      </c>
      <c r="E56" s="85">
        <v>46</v>
      </c>
      <c r="F56" s="74" t="s">
        <v>49</v>
      </c>
      <c r="G56" s="74" t="s">
        <v>26</v>
      </c>
      <c r="H56" s="74">
        <v>1</v>
      </c>
      <c r="I56" s="74" t="s">
        <v>27</v>
      </c>
      <c r="J56" s="86"/>
      <c r="K56" s="86"/>
      <c r="L56" s="86"/>
      <c r="M56" s="87" t="s">
        <v>49</v>
      </c>
      <c r="N56" s="88">
        <v>15000</v>
      </c>
      <c r="O56" s="89">
        <f t="shared" si="2"/>
        <v>690000</v>
      </c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ht="16.149999999999999" customHeight="1" x14ac:dyDescent="0.3">
      <c r="A57" s="422"/>
      <c r="B57" s="459"/>
      <c r="C57" s="80" t="s">
        <v>23</v>
      </c>
      <c r="D57" s="91" t="s">
        <v>79</v>
      </c>
      <c r="E57" s="85">
        <v>86</v>
      </c>
      <c r="F57" s="74" t="s">
        <v>49</v>
      </c>
      <c r="G57" s="74" t="s">
        <v>26</v>
      </c>
      <c r="H57" s="74">
        <v>1</v>
      </c>
      <c r="I57" s="74" t="s">
        <v>27</v>
      </c>
      <c r="J57" s="86"/>
      <c r="K57" s="86"/>
      <c r="L57" s="86"/>
      <c r="M57" s="87" t="s">
        <v>49</v>
      </c>
      <c r="N57" s="92">
        <v>38000</v>
      </c>
      <c r="O57" s="77">
        <f t="shared" si="2"/>
        <v>3268000</v>
      </c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ht="3" customHeight="1" x14ac:dyDescent="0.3">
      <c r="A58" s="422"/>
      <c r="B58" s="461"/>
      <c r="C58" s="436"/>
      <c r="D58" s="437"/>
      <c r="E58" s="132"/>
      <c r="F58" s="133"/>
      <c r="G58" s="133"/>
      <c r="H58" s="133"/>
      <c r="I58" s="133"/>
      <c r="J58" s="133"/>
      <c r="K58" s="133"/>
      <c r="L58" s="133"/>
      <c r="M58" s="198"/>
      <c r="N58" s="200"/>
      <c r="O58" s="151">
        <f>E58*H58*N58</f>
        <v>0</v>
      </c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ht="16.149999999999999" customHeight="1" x14ac:dyDescent="0.45">
      <c r="A59" s="117"/>
      <c r="B59" s="451" t="s">
        <v>80</v>
      </c>
      <c r="C59" s="418"/>
      <c r="D59" s="422"/>
      <c r="E59" s="171"/>
      <c r="F59" s="117"/>
      <c r="G59" s="117"/>
      <c r="H59" s="117"/>
      <c r="I59" s="117"/>
      <c r="J59" s="117"/>
      <c r="K59" s="117"/>
      <c r="L59" s="117"/>
      <c r="M59" s="201"/>
      <c r="N59" s="202"/>
      <c r="O59" s="177">
        <f>SUM(O60:O60)</f>
        <v>2400000</v>
      </c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24" ht="16.149999999999999" customHeight="1" x14ac:dyDescent="0.3">
      <c r="A60" s="203"/>
      <c r="B60" s="204"/>
      <c r="C60" s="161" t="s">
        <v>23</v>
      </c>
      <c r="D60" s="205" t="s">
        <v>200</v>
      </c>
      <c r="E60" s="171">
        <v>48</v>
      </c>
      <c r="F60" s="117" t="s">
        <v>82</v>
      </c>
      <c r="G60" s="117" t="s">
        <v>26</v>
      </c>
      <c r="H60" s="117">
        <v>1</v>
      </c>
      <c r="I60" s="117" t="s">
        <v>27</v>
      </c>
      <c r="J60" s="117"/>
      <c r="K60" s="117"/>
      <c r="L60" s="117"/>
      <c r="M60" s="201" t="s">
        <v>82</v>
      </c>
      <c r="N60" s="206">
        <v>50000</v>
      </c>
      <c r="O60" s="163">
        <f>E60*H60*N60</f>
        <v>2400000</v>
      </c>
      <c r="P60" s="170"/>
      <c r="Q60" s="118"/>
      <c r="R60" s="118"/>
      <c r="S60" s="118"/>
      <c r="T60" s="118"/>
      <c r="U60" s="118"/>
      <c r="V60" s="118"/>
      <c r="W60" s="118"/>
      <c r="X60" s="118"/>
    </row>
    <row r="61" spans="1:24" ht="16.5" customHeight="1" x14ac:dyDescent="0.3">
      <c r="A61" s="117"/>
      <c r="B61" s="462" t="s">
        <v>18</v>
      </c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4"/>
      <c r="O61" s="207">
        <f>O27+O15</f>
        <v>123225300</v>
      </c>
      <c r="P61" s="114">
        <f>119654000+3571428</f>
        <v>123225428</v>
      </c>
      <c r="Q61" s="118"/>
      <c r="R61" s="118"/>
      <c r="S61" s="118"/>
      <c r="T61" s="118"/>
      <c r="U61" s="118"/>
      <c r="V61" s="118"/>
      <c r="W61" s="118"/>
      <c r="X61" s="118"/>
    </row>
    <row r="62" spans="1:24" ht="14.25" customHeight="1" x14ac:dyDescent="0.3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9"/>
      <c r="N62" s="118"/>
      <c r="O62" s="367">
        <v>123225300</v>
      </c>
      <c r="P62" s="114">
        <f>P61-O61</f>
        <v>128</v>
      </c>
      <c r="Q62" s="118"/>
      <c r="R62" s="118"/>
      <c r="S62" s="118"/>
      <c r="T62" s="118"/>
      <c r="U62" s="118"/>
      <c r="V62" s="118"/>
      <c r="W62" s="118"/>
      <c r="X62" s="118"/>
    </row>
    <row r="63" spans="1:24" ht="16.5" customHeight="1" x14ac:dyDescent="0.3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405" t="s">
        <v>199</v>
      </c>
      <c r="L63" s="405"/>
      <c r="M63" s="405"/>
      <c r="N63" s="405"/>
      <c r="O63" s="368">
        <f>O62-O61</f>
        <v>0</v>
      </c>
      <c r="P63" s="118"/>
      <c r="Q63" s="118"/>
      <c r="R63" s="118"/>
      <c r="S63" s="118"/>
      <c r="T63" s="118"/>
      <c r="U63" s="118"/>
      <c r="V63" s="118"/>
      <c r="W63" s="118"/>
      <c r="X63" s="118"/>
    </row>
    <row r="64" spans="1:24" ht="2.25" customHeight="1" x14ac:dyDescent="0.3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2"/>
      <c r="L64" s="2"/>
      <c r="M64" s="3"/>
      <c r="N64" s="2"/>
      <c r="O64" s="122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1:24" ht="16.149999999999999" customHeight="1" x14ac:dyDescent="0.3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405" t="s">
        <v>90</v>
      </c>
      <c r="L65" s="405"/>
      <c r="M65" s="405"/>
      <c r="N65" s="405"/>
      <c r="O65" s="122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ht="16.149999999999999" customHeight="1" x14ac:dyDescent="0.3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405" t="s">
        <v>91</v>
      </c>
      <c r="L66" s="405"/>
      <c r="M66" s="405"/>
      <c r="N66" s="405"/>
      <c r="O66" s="122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ht="12.75" customHeight="1" x14ac:dyDescent="0.3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5"/>
      <c r="L67" s="115"/>
      <c r="M67" s="115"/>
      <c r="N67" s="115"/>
      <c r="O67" s="122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ht="15" customHeight="1" x14ac:dyDescent="0.3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5"/>
      <c r="L68" s="115"/>
      <c r="M68" s="115"/>
      <c r="N68" s="115"/>
      <c r="O68" s="122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ht="13.5" customHeight="1" x14ac:dyDescent="0.3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6"/>
      <c r="L69" s="115"/>
      <c r="M69" s="115"/>
      <c r="N69" s="115"/>
      <c r="O69" s="122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ht="16.149999999999999" customHeight="1" x14ac:dyDescent="0.3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404" t="s">
        <v>92</v>
      </c>
      <c r="L70" s="404"/>
      <c r="M70" s="404"/>
      <c r="N70" s="404"/>
      <c r="O70" s="122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ht="16.149999999999999" customHeight="1" x14ac:dyDescent="0.3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405" t="s">
        <v>93</v>
      </c>
      <c r="L71" s="405"/>
      <c r="M71" s="405"/>
      <c r="N71" s="405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ht="16.149999999999999" customHeight="1" x14ac:dyDescent="0.3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405" t="s">
        <v>94</v>
      </c>
      <c r="L72" s="405"/>
      <c r="M72" s="405"/>
      <c r="N72" s="405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ht="16.5" customHeight="1" x14ac:dyDescent="0.3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9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</row>
    <row r="74" spans="1:24" ht="16.5" customHeight="1" x14ac:dyDescent="0.3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9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ht="16.5" customHeight="1" x14ac:dyDescent="0.3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9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</row>
    <row r="76" spans="1:24" ht="16.5" customHeight="1" x14ac:dyDescent="0.3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9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</row>
    <row r="77" spans="1:24" ht="16.5" customHeight="1" x14ac:dyDescent="0.3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9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</row>
    <row r="78" spans="1:24" ht="16.5" customHeight="1" x14ac:dyDescent="0.3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9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ht="16.5" customHeight="1" x14ac:dyDescent="0.3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9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ht="16.5" customHeight="1" x14ac:dyDescent="0.3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9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ht="16.5" customHeight="1" x14ac:dyDescent="0.3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9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  <row r="82" spans="1:24" ht="16.5" customHeight="1" x14ac:dyDescent="0.3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9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ht="16.5" customHeight="1" x14ac:dyDescent="0.3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ht="16.5" customHeight="1" x14ac:dyDescent="0.3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9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ht="16.5" customHeight="1" x14ac:dyDescent="0.3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</row>
    <row r="86" spans="1:24" ht="16.5" customHeight="1" x14ac:dyDescent="0.3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ht="16.5" customHeight="1" x14ac:dyDescent="0.3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9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</row>
    <row r="88" spans="1:24" ht="16.5" customHeight="1" x14ac:dyDescent="0.3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9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6.5" customHeight="1" x14ac:dyDescent="0.3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9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ht="16.5" customHeight="1" x14ac:dyDescent="0.3">
      <c r="A90" s="117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9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ht="16.5" customHeight="1" x14ac:dyDescent="0.3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9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</row>
  </sheetData>
  <mergeCells count="40">
    <mergeCell ref="K72:N72"/>
    <mergeCell ref="A53:A58"/>
    <mergeCell ref="B53:B57"/>
    <mergeCell ref="C53:D53"/>
    <mergeCell ref="B58:D58"/>
    <mergeCell ref="B59:D59"/>
    <mergeCell ref="B61:N61"/>
    <mergeCell ref="K63:N63"/>
    <mergeCell ref="K65:N65"/>
    <mergeCell ref="K66:N66"/>
    <mergeCell ref="K70:N70"/>
    <mergeCell ref="K71:N71"/>
    <mergeCell ref="B52:D52"/>
    <mergeCell ref="B36:D36"/>
    <mergeCell ref="A37:A40"/>
    <mergeCell ref="B37:B39"/>
    <mergeCell ref="B40:D40"/>
    <mergeCell ref="B41:D41"/>
    <mergeCell ref="B42:D42"/>
    <mergeCell ref="B44:D44"/>
    <mergeCell ref="A45:A51"/>
    <mergeCell ref="B45:B50"/>
    <mergeCell ref="C45:D45"/>
    <mergeCell ref="B51:D51"/>
    <mergeCell ref="A17:A26"/>
    <mergeCell ref="B17:D17"/>
    <mergeCell ref="B28:D28"/>
    <mergeCell ref="A29:A35"/>
    <mergeCell ref="B29:B30"/>
    <mergeCell ref="B35:D35"/>
    <mergeCell ref="B2:O2"/>
    <mergeCell ref="B3:O3"/>
    <mergeCell ref="F6:O6"/>
    <mergeCell ref="F10:I10"/>
    <mergeCell ref="A13:A14"/>
    <mergeCell ref="B13:D14"/>
    <mergeCell ref="E13:L14"/>
    <mergeCell ref="M13:M14"/>
    <mergeCell ref="N13:N14"/>
    <mergeCell ref="O13:O14"/>
  </mergeCells>
  <pageMargins left="1.3779527559055118" right="0.70866141732283472" top="0.39370078740157483" bottom="0.39370078740157483" header="0.31496062992125984" footer="0.31496062992125984"/>
  <pageSetup paperSize="5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RK</vt:lpstr>
      <vt:lpstr>Sampah 24</vt:lpstr>
      <vt:lpstr>Mitigasi 16</vt:lpstr>
      <vt:lpstr>Pendamping Bisnis 24</vt:lpstr>
      <vt:lpstr>Keamanan 16</vt:lpstr>
      <vt:lpstr>REKAP BU EMI</vt:lpstr>
      <vt:lpstr>Pendamping Desa 26</vt:lpstr>
      <vt:lpstr>Pendamping Homestay 25</vt:lpstr>
      <vt:lpstr>Kuliner 24</vt:lpstr>
      <vt:lpstr>Sheet1</vt:lpstr>
      <vt:lpstr>REKAP</vt:lpstr>
      <vt:lpstr>Seminarkit</vt:lpstr>
      <vt:lpstr>Sheet11</vt:lpstr>
      <vt:lpstr>'Keamanan 16'!Print_Area</vt:lpstr>
      <vt:lpstr>'Kuliner 24'!Print_Area</vt:lpstr>
      <vt:lpstr>'Mitigasi 16'!Print_Area</vt:lpstr>
      <vt:lpstr>'Pendamping Bisnis 24'!Print_Area</vt:lpstr>
      <vt:lpstr>'Pendamping Desa 26'!Print_Area</vt:lpstr>
      <vt:lpstr>'Pendamping Homestay 25'!Print_Area</vt:lpstr>
      <vt:lpstr>REKAP!Print_Area</vt:lpstr>
      <vt:lpstr>RK!Print_Area</vt:lpstr>
      <vt:lpstr>'Sampah 24'!Print_Area</vt:lpstr>
      <vt:lpstr>'Keamanan 16'!Print_Titles</vt:lpstr>
      <vt:lpstr>'Kuliner 24'!Print_Titles</vt:lpstr>
      <vt:lpstr>'Mitigasi 16'!Print_Titles</vt:lpstr>
      <vt:lpstr>'Pendamping Bisnis 24'!Print_Titles</vt:lpstr>
      <vt:lpstr>'Pendamping Desa 26'!Print_Titles</vt:lpstr>
      <vt:lpstr>'Pendamping Homestay 25'!Print_Titles</vt:lpstr>
      <vt:lpstr>'Sampah 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khamid al jadid</dc:creator>
  <cp:lastModifiedBy>khamid al jadid</cp:lastModifiedBy>
  <cp:lastPrinted>2021-04-23T01:27:14Z</cp:lastPrinted>
  <dcterms:created xsi:type="dcterms:W3CDTF">2020-11-16T01:05:53Z</dcterms:created>
  <dcterms:modified xsi:type="dcterms:W3CDTF">2021-05-31T09:00:17Z</dcterms:modified>
</cp:coreProperties>
</file>