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040" activeTab="0"/>
  </bookViews>
  <sheets>
    <sheet name="SPJ Bendahara Penerimaan Admin" sheetId="1" r:id="rId1"/>
    <sheet name="LAP MINGGUAN" sheetId="2" r:id="rId2"/>
    <sheet name="REKON" sheetId="3" r:id="rId3"/>
    <sheet name="PROYEKSI" sheetId="4" r:id="rId4"/>
    <sheet name="ANGGARAN KAS" sheetId="5" r:id="rId5"/>
  </sheets>
  <externalReferences>
    <externalReference r:id="rId8"/>
  </externalReferences>
  <definedNames>
    <definedName name="_xlnm.Print_Area" localSheetId="4">'ANGGARAN KAS'!$A$1:$F$29</definedName>
    <definedName name="_xlnm.Print_Area" localSheetId="1">'LAP MINGGUAN'!#REF!</definedName>
    <definedName name="_xlnm.Print_Area" localSheetId="3">'PROYEKSI'!$A$1:$D$36</definedName>
    <definedName name="_xlnm.Print_Area" localSheetId="2">'REKON'!$A$31:$D$61</definedName>
    <definedName name="_xlnm.Print_Area" localSheetId="0">'SPJ Bendahara Penerimaan Admin'!$A$378:$N$422</definedName>
  </definedNames>
  <calcPr fullCalcOnLoad="1"/>
</workbook>
</file>

<file path=xl/sharedStrings.xml><?xml version="1.0" encoding="utf-8"?>
<sst xmlns="http://schemas.openxmlformats.org/spreadsheetml/2006/main" count="898" uniqueCount="164">
  <si>
    <t>SKPD</t>
  </si>
  <si>
    <t>:</t>
  </si>
  <si>
    <t>Kode Rekening</t>
  </si>
  <si>
    <t>Uraian</t>
  </si>
  <si>
    <t>Jumlah</t>
  </si>
  <si>
    <t>Jumlah Anggaran</t>
  </si>
  <si>
    <t>Penerimaan</t>
  </si>
  <si>
    <t>Bendahara Penerimaan</t>
  </si>
  <si>
    <t>Sampai dengan Bulan ini</t>
  </si>
  <si>
    <t>Penyetoran</t>
  </si>
  <si>
    <t>Sisa</t>
  </si>
  <si>
    <t xml:space="preserve">Jumlah Anggaran yang Terealisasi </t>
  </si>
  <si>
    <t>Jumlah Anggaran yang Telah Disetor</t>
  </si>
  <si>
    <t>Sisa yang Belum Disetor</t>
  </si>
  <si>
    <t xml:space="preserve">Sisa Anggaran yang Belum Terealisasi / Pelampauan Anggaran </t>
  </si>
  <si>
    <t>10 = (4+7)</t>
  </si>
  <si>
    <t>11 = (5+8)</t>
  </si>
  <si>
    <t>13 = (3-10)</t>
  </si>
  <si>
    <t>PEMERINTAH KABUPATEN DEMAK</t>
  </si>
  <si>
    <t xml:space="preserve">     </t>
  </si>
  <si>
    <t>PENDAPATAN ASLI DAERAH</t>
  </si>
  <si>
    <t>RETRIBUSI DAERAH</t>
  </si>
  <si>
    <t>6 =  (4-5)</t>
  </si>
  <si>
    <t>9 = (7-8)</t>
  </si>
  <si>
    <t>12 = (10-11)</t>
  </si>
  <si>
    <t xml:space="preserve">B u l a n </t>
  </si>
  <si>
    <t>Pengguna Anggaran</t>
  </si>
  <si>
    <t>Mengetahui :</t>
  </si>
  <si>
    <t xml:space="preserve">Bulan ini </t>
  </si>
  <si>
    <t xml:space="preserve">Pengguna Anggaran                                      </t>
  </si>
  <si>
    <t>Ret. Pemakaian Kekayaan Daerah :</t>
  </si>
  <si>
    <t>Sewa Tanah Tembiring</t>
  </si>
  <si>
    <t>Uang Dasaran Grebeg besar</t>
  </si>
  <si>
    <t>Sewa Tanah Grebeg Besar</t>
  </si>
  <si>
    <t>MCK MA dan KDG</t>
  </si>
  <si>
    <t>Ret. Tempat Khusus Parkir :</t>
  </si>
  <si>
    <t>Parkir Masjid Agung</t>
  </si>
  <si>
    <t>Parkir Tembiring</t>
  </si>
  <si>
    <t>Parkir Kadilangu</t>
  </si>
  <si>
    <t>Ret. Tmpt Rekreasi &amp; Olah Raga :</t>
  </si>
  <si>
    <t>Karcis Masuk Syawalan</t>
  </si>
  <si>
    <t>Karcis Masuk Grebeg Besar</t>
  </si>
  <si>
    <t>Krcs.Msk. Tempat Bersejarah MA</t>
  </si>
  <si>
    <t>Krcs.Msk. Tempt Bersejarah KDL</t>
  </si>
  <si>
    <t xml:space="preserve"> </t>
  </si>
  <si>
    <t>sampai dengan Bulan lalu</t>
  </si>
  <si>
    <t>NO</t>
  </si>
  <si>
    <t>Ret. Pelayanan Persamp/Kebersihan</t>
  </si>
  <si>
    <t>LAPORAN MINGGUAN REALISASI PENERIMAAN RETRIBUSI PENDAPATAN</t>
  </si>
  <si>
    <t>JENIS RETRIBUSI</t>
  </si>
  <si>
    <t>REALISASI</t>
  </si>
  <si>
    <t>S/D MINGGU YANG LALU</t>
  </si>
  <si>
    <t>MINGGU INI</t>
  </si>
  <si>
    <t>S/D MINGGU INI</t>
  </si>
  <si>
    <t>PROSENTASE ( % )</t>
  </si>
  <si>
    <t>SEKRETARIS</t>
  </si>
  <si>
    <t>DINPARBUD KAB. DEMAK</t>
  </si>
  <si>
    <t>BENDAHARA PENERIMAAN</t>
  </si>
  <si>
    <t>Prosentase (%)</t>
  </si>
  <si>
    <t>TANGGAL</t>
  </si>
  <si>
    <t>URAIAN</t>
  </si>
  <si>
    <t>NOMINAL</t>
  </si>
  <si>
    <t>Ret. Pelayanan Persamp/Kebershn</t>
  </si>
  <si>
    <t>Uang Dasaran Grebeg Besar</t>
  </si>
  <si>
    <t>4.1.2.01.07.01.</t>
  </si>
  <si>
    <t>4.1.2.02.01.06.</t>
  </si>
  <si>
    <t>4.1.2.02.01.03.</t>
  </si>
  <si>
    <t>4.1.2.02.01.04.</t>
  </si>
  <si>
    <t>4.1.2.02.01.05.</t>
  </si>
  <si>
    <t>4.1.2.02.16.1.</t>
  </si>
  <si>
    <t>4.1.2.02.16.2.</t>
  </si>
  <si>
    <t>4.1.2.02.16.3.</t>
  </si>
  <si>
    <t>4.1.2.02.21.1.</t>
  </si>
  <si>
    <t>4.1.2.02.21.3.</t>
  </si>
  <si>
    <t>4.1.2.02.21.4.</t>
  </si>
  <si>
    <t>DINAS PARIWISATA KAB. DEMAK</t>
  </si>
  <si>
    <t>RUDI SANTOSA, SH</t>
  </si>
  <si>
    <t>NIP. 19590515 198303 1 020</t>
  </si>
  <si>
    <t>BULAN</t>
  </si>
  <si>
    <t>MASJID AGUNG DEMAK</t>
  </si>
  <si>
    <t>KADILANGU</t>
  </si>
  <si>
    <t>PENGUNJUNG</t>
  </si>
  <si>
    <t>PARKIR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</si>
  <si>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</si>
  <si>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</si>
  <si>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</si>
  <si>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</si>
  <si>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</si>
  <si>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</si>
  <si>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</si>
  <si>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</si>
  <si>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</si>
  <si>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</si>
  <si>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</si>
  <si>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</si>
  <si>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TOTAL</t>
  </si>
  <si>
    <t>PARKIR MAD</t>
  </si>
  <si>
    <t>WC/ KM/ TOILET</t>
  </si>
  <si>
    <t>( PUJASERA )</t>
  </si>
  <si>
    <t>SAMPAH</t>
  </si>
  <si>
    <t>SYAWALAN</t>
  </si>
  <si>
    <t>UANG DASAR GB</t>
  </si>
  <si>
    <t>SEWA TANAH GB</t>
  </si>
  <si>
    <t>SEWA TEMBIRING</t>
  </si>
  <si>
    <t>AGUST</t>
  </si>
  <si>
    <t>SEPT</t>
  </si>
  <si>
    <t xml:space="preserve">       </t>
  </si>
  <si>
    <t xml:space="preserve">KEPALA DINAS PARIWISATA </t>
  </si>
  <si>
    <t>KABUPATEN DEMAK</t>
  </si>
  <si>
    <t>NIP 19590515 198303 1 020</t>
  </si>
  <si>
    <t>KAB.DEMAK</t>
  </si>
  <si>
    <t>DINAS PARIWISATA KABUPATEN DEMAK</t>
  </si>
  <si>
    <t>LAPORAN PERTANGGUNGJAWABAN BENDAHARA PENERIMAAN OPD</t>
  </si>
  <si>
    <t>OPD : DINAS PARIWISATA KABUPATEN DEMAK</t>
  </si>
  <si>
    <t>URAIAN JENIS PENDAPATAN</t>
  </si>
  <si>
    <t>JUMLAH</t>
  </si>
  <si>
    <t>Denda Retribusi Tempat Rekreasi dan Olahraga</t>
  </si>
  <si>
    <t>TRIWUL 2</t>
  </si>
  <si>
    <t>PEMBINA UTAMA MUDA</t>
  </si>
  <si>
    <t>4.1.2.02.21.2.</t>
  </si>
  <si>
    <t>Demak,  1  Maret  2018</t>
  </si>
  <si>
    <t>Krcs.Msk. Tempt Bersejarah MA</t>
  </si>
  <si>
    <t>Pembina Utama Muda</t>
  </si>
  <si>
    <t>PROYEKSI PENDAPATAN TAHUN ANGGARAN 2019</t>
  </si>
  <si>
    <t>PENDAPATAN TA 2018    ( dalam Rupiah )</t>
  </si>
  <si>
    <t>PROYEKSI PENDAPATAN TA 2019              ( dalam Rupiah )</t>
  </si>
  <si>
    <t>REKAPITULASI PENYETORAN PENDAPATAN TAHUN 2018</t>
  </si>
  <si>
    <t>S/D MARET 2018</t>
  </si>
  <si>
    <t>S/D JUNI 2018</t>
  </si>
  <si>
    <t>S/D SEPTEMBER 2018</t>
  </si>
  <si>
    <t>Demak,     JANUARI  2019</t>
  </si>
  <si>
    <t>JANUARI 2019</t>
  </si>
  <si>
    <t>KM GB</t>
  </si>
  <si>
    <t>SUPRIYANTO</t>
  </si>
  <si>
    <t>NIP 19650717 200701 1 012</t>
  </si>
  <si>
    <t>NIP. 19650717 200701 1 012</t>
  </si>
  <si>
    <t>PENGATUR</t>
  </si>
  <si>
    <t>FEBRUARI 2019</t>
  </si>
  <si>
    <t>TARGET 2019</t>
  </si>
  <si>
    <t>MARET  2019</t>
  </si>
  <si>
    <t>MINGGU KE : I  MARET  S/D TGL 3 FEBRUARI 2019</t>
  </si>
  <si>
    <t>Demak,    MARET 2019</t>
  </si>
  <si>
    <t>Demak,     FEBRUARI  2019</t>
  </si>
  <si>
    <t>APRIL  2019</t>
  </si>
  <si>
    <t>Demak,    APRIL 2019</t>
  </si>
  <si>
    <t>REKAPITULASI PENYETORAN PENDAPATAN TAHUN 2019</t>
  </si>
  <si>
    <t>MEI   2019</t>
  </si>
  <si>
    <t>Demak,    Mei  2019</t>
  </si>
  <si>
    <t>JUNI   2019</t>
  </si>
  <si>
    <t>-</t>
  </si>
  <si>
    <t>penyetoran</t>
  </si>
  <si>
    <t>Demak,    Juni  2019</t>
  </si>
  <si>
    <t>Demak,    Juli  2019</t>
  </si>
  <si>
    <t>Plt Kepala Dinas Pariwisata</t>
  </si>
  <si>
    <t>NIP. 19600925 198802 2 001</t>
  </si>
  <si>
    <t>JULI   2019</t>
  </si>
  <si>
    <t>Dra TATIK RUMIYATI</t>
  </si>
  <si>
    <t>S/D MARET 2019</t>
  </si>
  <si>
    <t xml:space="preserve">PLT. KEPALA DINAS PARIWISATA </t>
  </si>
  <si>
    <t>S/D JUNI 2019</t>
  </si>
  <si>
    <t>AGUSTUS  2019</t>
  </si>
  <si>
    <t>Demak,    Agustus  2019</t>
  </si>
  <si>
    <t>SEPTEMBER 2019</t>
  </si>
  <si>
    <t>Demak,    September  2019</t>
  </si>
</sst>
</file>

<file path=xl/styles.xml><?xml version="1.0" encoding="utf-8"?>
<styleSheet xmlns="http://schemas.openxmlformats.org/spreadsheetml/2006/main">
  <numFmts count="5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[$-409]dddd\,\ mmmm\ dd\,\ yyyy"/>
    <numFmt numFmtId="173" formatCode="[$-409]mmmm\ d\,\ yyyy;@"/>
    <numFmt numFmtId="174" formatCode="[$-409]h:mm:ss\ AM/PM"/>
    <numFmt numFmtId="175" formatCode="[$-F800]dddd\,\ mmmm\ dd\,\ yyyy"/>
    <numFmt numFmtId="176" formatCode="[$-409]mmm\-yy;@"/>
    <numFmt numFmtId="177" formatCode="[$-409]mmmm\-yy;@"/>
    <numFmt numFmtId="178" formatCode="[$-409]d\-mmm\-yyyy;@"/>
    <numFmt numFmtId="179" formatCode="[$Rp-421]#,##0_);\([$Rp-421]#,##0\)"/>
    <numFmt numFmtId="180" formatCode="_([$Rp-421]* #,##0_);_([$Rp-421]* \(#,##0\);_([$Rp-421]* &quot;-&quot;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mmm\-yyyy"/>
    <numFmt numFmtId="187" formatCode="_(* #.##0_);_(* \(#.##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_(* #.##0.00_);_(* \(#.##0.00\);_(* &quot;-&quot;??_);_(@_)"/>
    <numFmt numFmtId="198" formatCode="_(* #,##0.0_);_(* \(#,##0.0\);_(* &quot;-&quot;_);_(@_)"/>
    <numFmt numFmtId="199" formatCode="_(* #.##0.0_);_(* \(#.##0.0\);_(* &quot;-&quot;_);_(@_)"/>
    <numFmt numFmtId="200" formatCode="_(* #.##0.00_);_(* \(#.##0.00\);_(* &quot;-&quot;_);_(@_)"/>
    <numFmt numFmtId="201" formatCode="_(* #.##0.000_);_(* \(#.##0.000\);_(* &quot;-&quot;_);_(@_)"/>
    <numFmt numFmtId="202" formatCode="_(* #.##0.0000_);_(* \(#.##0.0000\);_(* &quot;-&quot;_);_(@_)"/>
    <numFmt numFmtId="203" formatCode="_(* #.##0.00000_);_(* \(#.##0.00000\);_(* &quot;-&quot;_);_(@_)"/>
    <numFmt numFmtId="204" formatCode="_(* #.##0.0_);_(* \(#.##0.0\);_(* &quot;-&quot;??_);_(@_)"/>
    <numFmt numFmtId="205" formatCode="_(* #.##0._);_(* \(#.##0.\);_(* &quot;-&quot;??_);_(@_)"/>
    <numFmt numFmtId="206" formatCode="_(* #.##._);_(* \(#.##.\);_(* &quot;-&quot;??_);_(@_ⴆ"/>
    <numFmt numFmtId="207" formatCode="_(* #.#._);_(* \(#.#.\);_(* &quot;-&quot;??_);_(@_ⴆ"/>
    <numFmt numFmtId="208" formatCode="_(* #.##0._);_(* \(#.##0.\);_(* &quot;-&quot;_);_(@_)"/>
    <numFmt numFmtId="209" formatCode="_(* #.##._);_(* \(#.##.\);_(* &quot;-&quot;_);_(@_ⴆ"/>
    <numFmt numFmtId="210" formatCode="_(* #.#._);_(* \(#.#.\);_(* &quot;-&quot;_);_(@_ⴆ"/>
    <numFmt numFmtId="211" formatCode="_(* #.;_(* \(#.;_(* &quot;-&quot;_);_(@_ⴆ"/>
    <numFmt numFmtId="212" formatCode="_(* #.0.;_(* \(#.0.;_(* &quot;-&quot;_);_(@_ⴆ"/>
    <numFmt numFmtId="213" formatCode="_(* #.##0_);_(* \(#.##0\);_(* &quot;-&quot;_);_(@_)"/>
  </numFmts>
  <fonts count="77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Tahoma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2"/>
      <name val="Arial"/>
      <family val="2"/>
    </font>
    <font>
      <b/>
      <i/>
      <sz val="11"/>
      <name val="Tahoma"/>
      <family val="2"/>
    </font>
    <font>
      <sz val="10"/>
      <name val="Arial Narrow"/>
      <family val="2"/>
    </font>
    <font>
      <sz val="12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Tahoma"/>
      <family val="2"/>
    </font>
    <font>
      <u val="single"/>
      <sz val="12"/>
      <name val="Tahoma"/>
      <family val="2"/>
    </font>
    <font>
      <sz val="9"/>
      <name val="Tahoma"/>
      <family val="2"/>
    </font>
    <font>
      <sz val="10.5"/>
      <name val="Tahoma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Tahoma"/>
      <family val="2"/>
    </font>
    <font>
      <b/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171" fontId="1" fillId="0" borderId="10" xfId="42" applyNumberFormat="1" applyFont="1" applyBorder="1" applyAlignment="1">
      <alignment vertical="center" shrinkToFit="1"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1" fontId="1" fillId="0" borderId="0" xfId="42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171" fontId="1" fillId="0" borderId="0" xfId="42" applyNumberFormat="1" applyFont="1" applyBorder="1" applyAlignment="1">
      <alignment vertical="center" shrinkToFit="1"/>
    </xf>
    <xf numFmtId="197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/>
    </xf>
    <xf numFmtId="171" fontId="1" fillId="0" borderId="14" xfId="42" applyNumberFormat="1" applyFont="1" applyBorder="1" applyAlignment="1">
      <alignment horizontal="center" vertical="center" shrinkToFit="1"/>
    </xf>
    <xf numFmtId="171" fontId="1" fillId="0" borderId="11" xfId="42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1" fontId="3" fillId="0" borderId="10" xfId="42" applyNumberFormat="1" applyFont="1" applyBorder="1" applyAlignment="1">
      <alignment vertical="center" shrinkToFit="1"/>
    </xf>
    <xf numFmtId="171" fontId="3" fillId="0" borderId="12" xfId="42" applyNumberFormat="1" applyFont="1" applyBorder="1" applyAlignment="1">
      <alignment vertical="center" shrinkToFit="1"/>
    </xf>
    <xf numFmtId="171" fontId="3" fillId="0" borderId="11" xfId="42" applyNumberFormat="1" applyFont="1" applyBorder="1" applyAlignment="1">
      <alignment vertical="center" shrinkToFit="1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180" fontId="23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vertical="center"/>
    </xf>
    <xf numFmtId="180" fontId="2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1" fontId="0" fillId="0" borderId="0" xfId="43" applyFont="1" applyAlignment="1">
      <alignment/>
    </xf>
    <xf numFmtId="41" fontId="6" fillId="0" borderId="0" xfId="43" applyFont="1" applyAlignment="1">
      <alignment/>
    </xf>
    <xf numFmtId="41" fontId="0" fillId="0" borderId="0" xfId="43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43" applyFont="1" applyBorder="1" applyAlignment="1">
      <alignment vertical="center"/>
    </xf>
    <xf numFmtId="41" fontId="6" fillId="0" borderId="10" xfId="43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1" fontId="6" fillId="0" borderId="10" xfId="43" applyFont="1" applyBorder="1" applyAlignment="1">
      <alignment/>
    </xf>
    <xf numFmtId="41" fontId="0" fillId="0" borderId="10" xfId="43" applyFont="1" applyBorder="1" applyAlignment="1">
      <alignment/>
    </xf>
    <xf numFmtId="0" fontId="0" fillId="0" borderId="10" xfId="0" applyFont="1" applyBorder="1" applyAlignment="1">
      <alignment/>
    </xf>
    <xf numFmtId="41" fontId="0" fillId="0" borderId="0" xfId="43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1" fontId="3" fillId="0" borderId="0" xfId="42" applyNumberFormat="1" applyFont="1" applyBorder="1" applyAlignment="1">
      <alignment vertical="center" shrinkToFit="1"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 vertical="center"/>
    </xf>
    <xf numFmtId="41" fontId="73" fillId="0" borderId="0" xfId="43" applyFont="1" applyAlignment="1">
      <alignment/>
    </xf>
    <xf numFmtId="41" fontId="6" fillId="0" borderId="10" xfId="43" applyFont="1" applyBorder="1" applyAlignment="1">
      <alignment horizontal="center" vertical="center"/>
    </xf>
    <xf numFmtId="41" fontId="6" fillId="0" borderId="10" xfId="43" applyFont="1" applyBorder="1" applyAlignment="1">
      <alignment horizontal="center" vertical="center" wrapText="1"/>
    </xf>
    <xf numFmtId="41" fontId="73" fillId="0" borderId="10" xfId="43" applyFont="1" applyBorder="1" applyAlignment="1">
      <alignment/>
    </xf>
    <xf numFmtId="41" fontId="74" fillId="0" borderId="10" xfId="43" applyFont="1" applyBorder="1" applyAlignment="1">
      <alignment/>
    </xf>
    <xf numFmtId="41" fontId="0" fillId="0" borderId="10" xfId="43" applyFont="1" applyBorder="1" applyAlignment="1">
      <alignment vertic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14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19" xfId="0" applyFont="1" applyBorder="1" applyAlignment="1">
      <alignment horizontal="left" vertical="center" wrapText="1"/>
    </xf>
    <xf numFmtId="171" fontId="16" fillId="0" borderId="19" xfId="42" applyNumberFormat="1" applyFont="1" applyBorder="1" applyAlignment="1">
      <alignment vertical="center" wrapText="1"/>
    </xf>
    <xf numFmtId="171" fontId="16" fillId="0" borderId="20" xfId="42" applyNumberFormat="1" applyFont="1" applyBorder="1" applyAlignment="1">
      <alignment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vertical="center"/>
    </xf>
    <xf numFmtId="171" fontId="19" fillId="0" borderId="19" xfId="42" applyNumberFormat="1" applyFont="1" applyBorder="1" applyAlignment="1" quotePrefix="1">
      <alignment horizontal="center" vertical="center"/>
    </xf>
    <xf numFmtId="171" fontId="19" fillId="0" borderId="20" xfId="42" applyNumberFormat="1" applyFont="1" applyBorder="1" applyAlignment="1" quotePrefix="1">
      <alignment horizontal="center" vertical="center"/>
    </xf>
    <xf numFmtId="171" fontId="16" fillId="0" borderId="19" xfId="42" applyNumberFormat="1" applyFont="1" applyBorder="1" applyAlignment="1" quotePrefix="1">
      <alignment horizontal="center" vertical="center"/>
    </xf>
    <xf numFmtId="171" fontId="16" fillId="0" borderId="20" xfId="42" applyNumberFormat="1" applyFont="1" applyBorder="1" applyAlignment="1" quotePrefix="1">
      <alignment horizontal="center" vertical="center"/>
    </xf>
    <xf numFmtId="0" fontId="16" fillId="0" borderId="19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171" fontId="16" fillId="0" borderId="19" xfId="0" applyNumberFormat="1" applyFont="1" applyBorder="1" applyAlignment="1">
      <alignment vertical="center"/>
    </xf>
    <xf numFmtId="171" fontId="16" fillId="0" borderId="20" xfId="0" applyNumberFormat="1" applyFont="1" applyBorder="1" applyAlignment="1">
      <alignment vertical="center"/>
    </xf>
    <xf numFmtId="171" fontId="18" fillId="0" borderId="21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2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4" fillId="0" borderId="24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71" fontId="16" fillId="0" borderId="10" xfId="42" applyNumberFormat="1" applyFont="1" applyBorder="1" applyAlignment="1">
      <alignment vertical="center" wrapText="1"/>
    </xf>
    <xf numFmtId="171" fontId="15" fillId="0" borderId="10" xfId="42" applyNumberFormat="1" applyFont="1" applyBorder="1" applyAlignment="1">
      <alignment vertical="center"/>
    </xf>
    <xf numFmtId="2" fontId="31" fillId="0" borderId="27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0" xfId="0" applyFont="1" applyBorder="1" applyAlignment="1">
      <alignment horizontal="left" vertical="top" wrapText="1"/>
    </xf>
    <xf numFmtId="0" fontId="31" fillId="0" borderId="27" xfId="0" applyFont="1" applyBorder="1" applyAlignment="1">
      <alignment vertical="center"/>
    </xf>
    <xf numFmtId="171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171" fontId="19" fillId="0" borderId="10" xfId="42" applyNumberFormat="1" applyFont="1" applyBorder="1" applyAlignment="1" quotePrefix="1">
      <alignment horizontal="center" vertical="center"/>
    </xf>
    <xf numFmtId="171" fontId="16" fillId="0" borderId="10" xfId="42" applyNumberFormat="1" applyFont="1" applyBorder="1" applyAlignment="1" quotePrefix="1">
      <alignment horizontal="center" vertical="center"/>
    </xf>
    <xf numFmtId="0" fontId="16" fillId="0" borderId="10" xfId="0" applyFont="1" applyBorder="1" applyAlignment="1">
      <alignment vertical="center"/>
    </xf>
    <xf numFmtId="171" fontId="16" fillId="0" borderId="10" xfId="0" applyNumberFormat="1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171" fontId="31" fillId="0" borderId="29" xfId="0" applyNumberFormat="1" applyFont="1" applyBorder="1" applyAlignment="1">
      <alignment vertical="center"/>
    </xf>
    <xf numFmtId="171" fontId="15" fillId="0" borderId="29" xfId="42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4" fillId="0" borderId="10" xfId="0" applyFont="1" applyBorder="1" applyAlignment="1">
      <alignment vertical="center"/>
    </xf>
    <xf numFmtId="41" fontId="74" fillId="0" borderId="10" xfId="43" applyFont="1" applyBorder="1" applyAlignment="1">
      <alignment vertical="center"/>
    </xf>
    <xf numFmtId="0" fontId="74" fillId="0" borderId="0" xfId="0" applyFont="1" applyAlignment="1">
      <alignment/>
    </xf>
    <xf numFmtId="41" fontId="74" fillId="0" borderId="0" xfId="0" applyNumberFormat="1" applyFont="1" applyAlignment="1">
      <alignment/>
    </xf>
    <xf numFmtId="0" fontId="75" fillId="0" borderId="10" xfId="0" applyFont="1" applyBorder="1" applyAlignment="1">
      <alignment vertical="center"/>
    </xf>
    <xf numFmtId="41" fontId="75" fillId="0" borderId="10" xfId="43" applyFont="1" applyBorder="1" applyAlignment="1">
      <alignment vertical="center"/>
    </xf>
    <xf numFmtId="0" fontId="75" fillId="0" borderId="0" xfId="0" applyFont="1" applyAlignment="1">
      <alignment/>
    </xf>
    <xf numFmtId="41" fontId="75" fillId="0" borderId="0" xfId="0" applyNumberFormat="1" applyFont="1" applyAlignment="1">
      <alignment/>
    </xf>
    <xf numFmtId="41" fontId="74" fillId="0" borderId="0" xfId="43" applyFont="1" applyAlignment="1">
      <alignment/>
    </xf>
    <xf numFmtId="41" fontId="75" fillId="0" borderId="0" xfId="43" applyFont="1" applyAlignment="1">
      <alignment/>
    </xf>
    <xf numFmtId="171" fontId="33" fillId="0" borderId="10" xfId="42" applyNumberFormat="1" applyFont="1" applyBorder="1" applyAlignment="1" quotePrefix="1">
      <alignment horizontal="center" vertical="center" shrinkToFit="1"/>
    </xf>
    <xf numFmtId="171" fontId="3" fillId="0" borderId="10" xfId="42" applyNumberFormat="1" applyFont="1" applyBorder="1" applyAlignment="1" quotePrefix="1">
      <alignment horizontal="center" vertical="center" shrinkToFit="1"/>
    </xf>
    <xf numFmtId="171" fontId="1" fillId="0" borderId="10" xfId="42" applyNumberFormat="1" applyFont="1" applyBorder="1" applyAlignment="1" quotePrefix="1">
      <alignment horizontal="center" vertical="center" shrinkToFit="1"/>
    </xf>
    <xf numFmtId="171" fontId="3" fillId="0" borderId="11" xfId="0" applyNumberFormat="1" applyFont="1" applyBorder="1" applyAlignment="1">
      <alignment vertical="center" shrinkToFit="1"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1" fontId="1" fillId="0" borderId="30" xfId="42" applyNumberFormat="1" applyFont="1" applyBorder="1" applyAlignment="1">
      <alignment horizontal="center" vertical="center" shrinkToFit="1"/>
    </xf>
    <xf numFmtId="2" fontId="3" fillId="0" borderId="10" xfId="43" applyNumberFormat="1" applyFont="1" applyBorder="1" applyAlignment="1">
      <alignment/>
    </xf>
    <xf numFmtId="171" fontId="3" fillId="0" borderId="31" xfId="42" applyNumberFormat="1" applyFont="1" applyBorder="1" applyAlignment="1">
      <alignment vertical="center" shrinkToFit="1"/>
    </xf>
    <xf numFmtId="171" fontId="3" fillId="0" borderId="30" xfId="42" applyNumberFormat="1" applyFont="1" applyBorder="1" applyAlignment="1">
      <alignment vertical="center" shrinkToFit="1"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4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2" fontId="1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left" vertical="top" wrapText="1"/>
    </xf>
    <xf numFmtId="171" fontId="3" fillId="0" borderId="30" xfId="42" applyNumberFormat="1" applyFont="1" applyBorder="1" applyAlignment="1">
      <alignment horizontal="center" vertical="top" shrinkToFit="1"/>
    </xf>
    <xf numFmtId="171" fontId="3" fillId="0" borderId="11" xfId="42" applyNumberFormat="1" applyFont="1" applyBorder="1" applyAlignment="1">
      <alignment horizontal="center" vertical="top" shrinkToFit="1"/>
    </xf>
    <xf numFmtId="2" fontId="3" fillId="0" borderId="30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 wrapText="1"/>
    </xf>
    <xf numFmtId="0" fontId="12" fillId="0" borderId="30" xfId="0" applyFont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1" fontId="11" fillId="0" borderId="3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32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AP%20PENERIMAAN%20HARIA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gunjung"/>
      <sheetName val="Parkir"/>
      <sheetName val="SAMPAH"/>
      <sheetName val="ANGGARAN KAS"/>
    </sheetNames>
    <sheetDataSet>
      <sheetData sheetId="0">
        <row r="7">
          <cell r="L7">
            <v>37245000</v>
          </cell>
          <cell r="N7">
            <v>24800000</v>
          </cell>
        </row>
        <row r="8">
          <cell r="L8">
            <v>37245000</v>
          </cell>
          <cell r="N8">
            <v>24800000</v>
          </cell>
        </row>
        <row r="56">
          <cell r="L56">
            <v>31655000</v>
          </cell>
          <cell r="N56">
            <v>23707500</v>
          </cell>
        </row>
        <row r="57">
          <cell r="L57">
            <v>31655000</v>
          </cell>
          <cell r="N57">
            <v>23707500</v>
          </cell>
        </row>
        <row r="103">
          <cell r="L103">
            <v>58505000</v>
          </cell>
          <cell r="N103">
            <v>42300000</v>
          </cell>
        </row>
        <row r="104">
          <cell r="L104">
            <v>58505000</v>
          </cell>
          <cell r="N104">
            <v>42300000</v>
          </cell>
        </row>
        <row r="110">
          <cell r="L110">
            <v>2</v>
          </cell>
          <cell r="M110">
            <v>18835000</v>
          </cell>
        </row>
        <row r="151">
          <cell r="L151">
            <v>107620000</v>
          </cell>
          <cell r="N151">
            <v>77222500</v>
          </cell>
        </row>
        <row r="154">
          <cell r="L154">
            <v>107620000</v>
          </cell>
          <cell r="N154">
            <v>77222500</v>
          </cell>
        </row>
        <row r="202">
          <cell r="L202">
            <v>10970000</v>
          </cell>
          <cell r="N202">
            <v>8682500</v>
          </cell>
        </row>
        <row r="203">
          <cell r="L203">
            <v>10970000</v>
          </cell>
          <cell r="N203">
            <v>8682500</v>
          </cell>
        </row>
        <row r="250">
          <cell r="L250">
            <v>53600000</v>
          </cell>
          <cell r="N250">
            <v>30060000</v>
          </cell>
        </row>
        <row r="251">
          <cell r="L251">
            <v>53600000</v>
          </cell>
          <cell r="N251">
            <v>30060000</v>
          </cell>
        </row>
        <row r="298">
          <cell r="L298">
            <v>59880000</v>
          </cell>
          <cell r="N298">
            <v>45020000</v>
          </cell>
        </row>
        <row r="301">
          <cell r="L301">
            <v>59880000</v>
          </cell>
          <cell r="N301">
            <v>45020000</v>
          </cell>
        </row>
        <row r="348">
          <cell r="L348">
            <v>18675000</v>
          </cell>
          <cell r="N348">
            <v>15380000</v>
          </cell>
        </row>
        <row r="351">
          <cell r="L351">
            <v>18675000</v>
          </cell>
          <cell r="N351">
            <v>15380000</v>
          </cell>
        </row>
        <row r="397">
          <cell r="L397">
            <v>8935000</v>
          </cell>
          <cell r="N397">
            <v>5942500</v>
          </cell>
        </row>
        <row r="401">
          <cell r="L401">
            <v>8935000</v>
          </cell>
          <cell r="N401">
            <v>5942500</v>
          </cell>
        </row>
      </sheetData>
      <sheetData sheetId="1">
        <row r="7">
          <cell r="H7">
            <v>0</v>
          </cell>
          <cell r="J7">
            <v>7440000</v>
          </cell>
          <cell r="L7">
            <v>10332000</v>
          </cell>
        </row>
        <row r="8">
          <cell r="H8">
            <v>0</v>
          </cell>
          <cell r="J8">
            <v>7440000</v>
          </cell>
          <cell r="L8">
            <v>10332000</v>
          </cell>
        </row>
        <row r="13">
          <cell r="N13">
            <v>0</v>
          </cell>
        </row>
        <row r="57">
          <cell r="H57">
            <v>0</v>
          </cell>
          <cell r="J57">
            <v>6456000</v>
          </cell>
          <cell r="L57">
            <v>9864000</v>
          </cell>
        </row>
        <row r="58">
          <cell r="H58">
            <v>0</v>
          </cell>
          <cell r="J58">
            <v>6456000</v>
          </cell>
          <cell r="L58">
            <v>9864000</v>
          </cell>
        </row>
        <row r="103">
          <cell r="J103">
            <v>11688000</v>
          </cell>
          <cell r="L103">
            <v>16392000</v>
          </cell>
        </row>
        <row r="104">
          <cell r="J104">
            <v>11688000</v>
          </cell>
          <cell r="L104">
            <v>16392000</v>
          </cell>
        </row>
        <row r="109">
          <cell r="I109">
            <v>3804000</v>
          </cell>
          <cell r="K109">
            <v>4776000</v>
          </cell>
        </row>
        <row r="152">
          <cell r="J152">
            <v>21012000</v>
          </cell>
          <cell r="L152">
            <v>26964000</v>
          </cell>
        </row>
        <row r="155">
          <cell r="J155">
            <v>21012000</v>
          </cell>
          <cell r="L155">
            <v>26964000</v>
          </cell>
        </row>
        <row r="203">
          <cell r="J203">
            <v>1968000</v>
          </cell>
          <cell r="L203">
            <v>3108000</v>
          </cell>
        </row>
        <row r="204">
          <cell r="J204">
            <v>1968000</v>
          </cell>
          <cell r="L204">
            <v>3108000</v>
          </cell>
        </row>
        <row r="251">
          <cell r="H251">
            <v>19000000</v>
          </cell>
          <cell r="J251">
            <v>10944000</v>
          </cell>
          <cell r="L251">
            <v>12818000</v>
          </cell>
        </row>
        <row r="252">
          <cell r="H252">
            <v>19000000</v>
          </cell>
          <cell r="J252">
            <v>10944000</v>
          </cell>
          <cell r="L252">
            <v>12818000</v>
          </cell>
        </row>
        <row r="299">
          <cell r="H299">
            <v>2000000</v>
          </cell>
          <cell r="J299">
            <v>11556000</v>
          </cell>
          <cell r="L299">
            <v>19032000</v>
          </cell>
        </row>
        <row r="300">
          <cell r="H300">
            <v>2000000</v>
          </cell>
          <cell r="J300">
            <v>11556000</v>
          </cell>
          <cell r="L300">
            <v>19032000</v>
          </cell>
        </row>
        <row r="350">
          <cell r="H350">
            <v>0</v>
          </cell>
          <cell r="J350">
            <v>3276000</v>
          </cell>
          <cell r="L350">
            <v>6480000</v>
          </cell>
        </row>
        <row r="351">
          <cell r="H351">
            <v>0</v>
          </cell>
          <cell r="J351">
            <v>3276000</v>
          </cell>
          <cell r="L351">
            <v>6480000</v>
          </cell>
        </row>
        <row r="399">
          <cell r="H399">
            <v>0</v>
          </cell>
          <cell r="J399">
            <v>1764000</v>
          </cell>
          <cell r="L399">
            <v>2364000</v>
          </cell>
        </row>
        <row r="401">
          <cell r="H401">
            <v>0</v>
          </cell>
          <cell r="J401">
            <v>1764000</v>
          </cell>
          <cell r="L401">
            <v>2364000</v>
          </cell>
        </row>
      </sheetData>
      <sheetData sheetId="2">
        <row r="7">
          <cell r="G7">
            <v>3151500</v>
          </cell>
        </row>
        <row r="8">
          <cell r="G8">
            <v>3151500</v>
          </cell>
        </row>
        <row r="57">
          <cell r="G57">
            <v>2844000</v>
          </cell>
        </row>
        <row r="58">
          <cell r="G58">
            <v>2844000</v>
          </cell>
        </row>
        <row r="104">
          <cell r="G104">
            <v>4992000</v>
          </cell>
        </row>
        <row r="105">
          <cell r="G105">
            <v>4992000</v>
          </cell>
        </row>
        <row r="109">
          <cell r="H109">
            <v>1548000</v>
          </cell>
        </row>
        <row r="154">
          <cell r="G154">
            <v>8593500</v>
          </cell>
        </row>
        <row r="157">
          <cell r="G157">
            <v>8593500</v>
          </cell>
        </row>
        <row r="206">
          <cell r="G206">
            <v>871500</v>
          </cell>
        </row>
        <row r="207">
          <cell r="G207">
            <v>871500</v>
          </cell>
        </row>
        <row r="255">
          <cell r="G255">
            <v>4342500</v>
          </cell>
        </row>
        <row r="256">
          <cell r="G256">
            <v>4342500</v>
          </cell>
        </row>
        <row r="304">
          <cell r="G304">
            <v>5268000</v>
          </cell>
        </row>
        <row r="305">
          <cell r="G305">
            <v>5268000</v>
          </cell>
        </row>
        <row r="355">
          <cell r="G355">
            <v>1629000</v>
          </cell>
        </row>
        <row r="356">
          <cell r="G356">
            <v>1629000</v>
          </cell>
        </row>
        <row r="405">
          <cell r="G405">
            <v>736500</v>
          </cell>
        </row>
        <row r="407">
          <cell r="G407">
            <v>736500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2"/>
  <sheetViews>
    <sheetView tabSelected="1" zoomScale="90" zoomScaleNormal="90" zoomScaleSheetLayoutView="100" zoomScalePageLayoutView="0" workbookViewId="0" topLeftCell="A403">
      <selection activeCell="I435" sqref="I435"/>
    </sheetView>
  </sheetViews>
  <sheetFormatPr defaultColWidth="9.140625" defaultRowHeight="12.75"/>
  <cols>
    <col min="1" max="1" width="21.421875" style="1" customWidth="1"/>
    <col min="2" max="2" width="26.421875" style="1" customWidth="1"/>
    <col min="3" max="3" width="16.7109375" style="1" customWidth="1"/>
    <col min="4" max="4" width="13.7109375" style="1" customWidth="1"/>
    <col min="5" max="5" width="14.28125" style="1" customWidth="1"/>
    <col min="6" max="6" width="10.140625" style="1" customWidth="1"/>
    <col min="7" max="8" width="14.421875" style="1" customWidth="1"/>
    <col min="9" max="9" width="11.421875" style="1" customWidth="1"/>
    <col min="10" max="10" width="14.00390625" style="1" customWidth="1"/>
    <col min="11" max="11" width="15.140625" style="1" customWidth="1"/>
    <col min="12" max="12" width="8.7109375" style="1" customWidth="1"/>
    <col min="13" max="13" width="15.421875" style="1" customWidth="1"/>
    <col min="14" max="14" width="8.57421875" style="1" customWidth="1"/>
    <col min="15" max="15" width="18.8515625" style="1" customWidth="1"/>
    <col min="16" max="16" width="23.28125" style="1" customWidth="1"/>
    <col min="17" max="17" width="12.421875" style="1" customWidth="1"/>
    <col min="18" max="18" width="11.57421875" style="1" customWidth="1"/>
    <col min="19" max="19" width="12.8515625" style="1" customWidth="1"/>
    <col min="20" max="20" width="8.421875" style="1" customWidth="1"/>
    <col min="21" max="22" width="10.7109375" style="1" customWidth="1"/>
    <col min="23" max="23" width="9.8515625" style="1" customWidth="1"/>
    <col min="24" max="24" width="12.28125" style="1" customWidth="1"/>
    <col min="25" max="25" width="11.57421875" style="1" customWidth="1"/>
    <col min="26" max="26" width="9.57421875" style="1" customWidth="1"/>
    <col min="27" max="27" width="10.7109375" style="1" customWidth="1"/>
    <col min="28" max="16384" width="9.140625" style="1" customWidth="1"/>
  </cols>
  <sheetData>
    <row r="1" spans="1:13" ht="12" customHeight="1">
      <c r="A1" s="188" t="s">
        <v>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" customHeight="1">
      <c r="A2" s="188" t="s">
        <v>112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ht="6" customHeight="1">
      <c r="C3" s="1" t="s">
        <v>19</v>
      </c>
    </row>
    <row r="4" spans="1:6" ht="12" customHeight="1">
      <c r="A4" s="11" t="s">
        <v>0</v>
      </c>
      <c r="B4" s="5"/>
      <c r="C4" s="12" t="s">
        <v>1</v>
      </c>
      <c r="D4" s="24" t="s">
        <v>75</v>
      </c>
      <c r="E4" s="3"/>
      <c r="F4" s="6"/>
    </row>
    <row r="5" spans="1:10" ht="12" customHeight="1">
      <c r="A5" s="189" t="s">
        <v>29</v>
      </c>
      <c r="B5" s="189"/>
      <c r="C5" s="12" t="s">
        <v>1</v>
      </c>
      <c r="D5" s="16" t="s">
        <v>76</v>
      </c>
      <c r="E5" s="16"/>
      <c r="F5" s="11"/>
      <c r="J5" s="30"/>
    </row>
    <row r="6" spans="1:6" ht="12" customHeight="1">
      <c r="A6" s="11" t="s">
        <v>7</v>
      </c>
      <c r="B6" s="11"/>
      <c r="C6" s="12" t="s">
        <v>1</v>
      </c>
      <c r="D6" s="16" t="str">
        <f>I91</f>
        <v>SUPRIYANTO</v>
      </c>
      <c r="E6" s="3"/>
      <c r="F6" s="11"/>
    </row>
    <row r="7" spans="1:6" ht="12" customHeight="1">
      <c r="A7" s="11" t="s">
        <v>25</v>
      </c>
      <c r="B7" s="11"/>
      <c r="C7" s="12" t="s">
        <v>1</v>
      </c>
      <c r="D7" s="17" t="s">
        <v>131</v>
      </c>
      <c r="E7" s="3"/>
      <c r="F7" s="11"/>
    </row>
    <row r="8" ht="6.75" customHeight="1">
      <c r="M8" s="2"/>
    </row>
    <row r="9" spans="1:14" ht="10.5" customHeight="1">
      <c r="A9" s="183" t="s">
        <v>2</v>
      </c>
      <c r="B9" s="183" t="s">
        <v>3</v>
      </c>
      <c r="C9" s="183" t="s">
        <v>5</v>
      </c>
      <c r="D9" s="190" t="s">
        <v>45</v>
      </c>
      <c r="E9" s="190"/>
      <c r="F9" s="190"/>
      <c r="G9" s="191" t="s">
        <v>28</v>
      </c>
      <c r="H9" s="191"/>
      <c r="I9" s="191"/>
      <c r="J9" s="190" t="s">
        <v>8</v>
      </c>
      <c r="K9" s="190"/>
      <c r="L9" s="190"/>
      <c r="M9" s="190"/>
      <c r="N9" s="183" t="s">
        <v>58</v>
      </c>
    </row>
    <row r="10" spans="1:14" ht="10.5" customHeight="1">
      <c r="A10" s="184"/>
      <c r="B10" s="184"/>
      <c r="C10" s="184"/>
      <c r="D10" s="183" t="s">
        <v>6</v>
      </c>
      <c r="E10" s="183" t="s">
        <v>9</v>
      </c>
      <c r="F10" s="183" t="s">
        <v>10</v>
      </c>
      <c r="G10" s="183" t="s">
        <v>6</v>
      </c>
      <c r="H10" s="183" t="s">
        <v>9</v>
      </c>
      <c r="I10" s="183" t="s">
        <v>10</v>
      </c>
      <c r="J10" s="183" t="s">
        <v>11</v>
      </c>
      <c r="K10" s="183" t="s">
        <v>12</v>
      </c>
      <c r="L10" s="183" t="s">
        <v>13</v>
      </c>
      <c r="M10" s="183" t="s">
        <v>14</v>
      </c>
      <c r="N10" s="184"/>
    </row>
    <row r="11" spans="1:14" ht="10.5" customHeight="1">
      <c r="A11" s="185"/>
      <c r="B11" s="185"/>
      <c r="C11" s="185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5"/>
    </row>
    <row r="12" spans="1:14" ht="10.5" customHeight="1">
      <c r="A12" s="185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</row>
    <row r="13" spans="1:14" ht="10.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</row>
    <row r="14" spans="1:14" ht="10.5" customHeight="1">
      <c r="A14" s="186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10.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26" t="s">
        <v>22</v>
      </c>
      <c r="G15" s="14">
        <v>7</v>
      </c>
      <c r="H15" s="10">
        <v>8</v>
      </c>
      <c r="I15" s="15" t="s">
        <v>23</v>
      </c>
      <c r="J15" s="10" t="s">
        <v>15</v>
      </c>
      <c r="K15" s="10" t="s">
        <v>16</v>
      </c>
      <c r="L15" s="27" t="s">
        <v>24</v>
      </c>
      <c r="M15" s="32" t="s">
        <v>17</v>
      </c>
      <c r="N15" s="4"/>
    </row>
    <row r="16" spans="1:14" ht="10.5" customHeight="1">
      <c r="A16" s="4"/>
      <c r="B16" s="19" t="s">
        <v>20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0.5" customHeight="1">
      <c r="A17" s="4"/>
      <c r="B17" s="19" t="s">
        <v>21</v>
      </c>
      <c r="C17" s="4"/>
      <c r="D17" s="4"/>
      <c r="E17" s="4"/>
      <c r="F17" s="4"/>
      <c r="G17" s="33"/>
      <c r="H17" s="4"/>
      <c r="I17" s="4"/>
      <c r="J17" s="4"/>
      <c r="K17" s="4"/>
      <c r="L17" s="4"/>
      <c r="M17" s="4"/>
      <c r="N17" s="4"/>
    </row>
    <row r="18" spans="1:14" s="5" customFormat="1" ht="15" customHeight="1">
      <c r="A18" s="179" t="s">
        <v>64</v>
      </c>
      <c r="B18" s="181" t="s">
        <v>47</v>
      </c>
      <c r="C18" s="174">
        <v>63525000</v>
      </c>
      <c r="D18" s="174">
        <v>0</v>
      </c>
      <c r="E18" s="174">
        <v>0</v>
      </c>
      <c r="F18" s="174">
        <f>D18-E18</f>
        <v>0</v>
      </c>
      <c r="G18" s="174">
        <f>'[1]SAMPAH'!$G$7</f>
        <v>3151500</v>
      </c>
      <c r="H18" s="174">
        <f>'[1]SAMPAH'!$G$8</f>
        <v>3151500</v>
      </c>
      <c r="I18" s="174">
        <f>G18-H18</f>
        <v>0</v>
      </c>
      <c r="J18" s="174">
        <f>D18+G18</f>
        <v>3151500</v>
      </c>
      <c r="K18" s="174">
        <f>E18+H18</f>
        <v>3151500</v>
      </c>
      <c r="L18" s="174">
        <f>J18-K18</f>
        <v>0</v>
      </c>
      <c r="M18" s="174">
        <f>C18-J18</f>
        <v>60373500</v>
      </c>
      <c r="N18" s="176">
        <f>(K18/C18)*100</f>
        <v>4.961038961038962</v>
      </c>
    </row>
    <row r="19" spans="1:14" s="5" customFormat="1" ht="15" customHeight="1">
      <c r="A19" s="180"/>
      <c r="B19" s="182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7"/>
    </row>
    <row r="20" spans="1:14" ht="10.5" customHeight="1">
      <c r="A20" s="178"/>
      <c r="B20" s="171" t="s">
        <v>30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</row>
    <row r="21" spans="1:14" ht="10.5" customHeight="1">
      <c r="A21" s="166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73"/>
    </row>
    <row r="22" spans="1:14" s="5" customFormat="1" ht="15" customHeight="1">
      <c r="A22" s="36" t="s">
        <v>66</v>
      </c>
      <c r="B22" s="58" t="s">
        <v>63</v>
      </c>
      <c r="C22" s="151">
        <v>9240000</v>
      </c>
      <c r="D22" s="38">
        <v>0</v>
      </c>
      <c r="E22" s="38">
        <v>0</v>
      </c>
      <c r="F22" s="38">
        <f>D22-E22</f>
        <v>0</v>
      </c>
      <c r="G22" s="38">
        <v>0</v>
      </c>
      <c r="H22" s="38">
        <v>0</v>
      </c>
      <c r="I22" s="38">
        <f>(G22-H22)</f>
        <v>0</v>
      </c>
      <c r="J22" s="38">
        <f>SUM(D22+G22)</f>
        <v>0</v>
      </c>
      <c r="K22" s="38">
        <f>E22+H22</f>
        <v>0</v>
      </c>
      <c r="L22" s="38">
        <f>J22-K22</f>
        <v>0</v>
      </c>
      <c r="M22" s="38">
        <f>C22-J22</f>
        <v>9240000</v>
      </c>
      <c r="N22" s="155">
        <f>(K22/C22)*100</f>
        <v>0</v>
      </c>
    </row>
    <row r="23" spans="1:14" s="5" customFormat="1" ht="15" customHeight="1">
      <c r="A23" s="36" t="s">
        <v>67</v>
      </c>
      <c r="B23" s="37" t="s">
        <v>33</v>
      </c>
      <c r="C23" s="152">
        <v>92400000</v>
      </c>
      <c r="D23" s="38">
        <v>0</v>
      </c>
      <c r="E23" s="38">
        <v>0</v>
      </c>
      <c r="F23" s="38">
        <f>D23-E23</f>
        <v>0</v>
      </c>
      <c r="G23" s="38">
        <v>0</v>
      </c>
      <c r="H23" s="38">
        <v>0</v>
      </c>
      <c r="I23" s="38">
        <f>(G23-H23)</f>
        <v>0</v>
      </c>
      <c r="J23" s="38">
        <f>SUM(D23+G23)</f>
        <v>0</v>
      </c>
      <c r="K23" s="38">
        <f>E23+H23</f>
        <v>0</v>
      </c>
      <c r="L23" s="38">
        <f>J23-K23</f>
        <v>0</v>
      </c>
      <c r="M23" s="38">
        <f>C23-J23</f>
        <v>92400000</v>
      </c>
      <c r="N23" s="155">
        <f>(K23/C23)*100</f>
        <v>0</v>
      </c>
    </row>
    <row r="24" spans="1:14" s="5" customFormat="1" ht="15" customHeight="1">
      <c r="A24" s="36" t="s">
        <v>68</v>
      </c>
      <c r="B24" s="37" t="s">
        <v>34</v>
      </c>
      <c r="C24" s="152">
        <v>17325000</v>
      </c>
      <c r="D24" s="38">
        <v>0</v>
      </c>
      <c r="E24" s="38">
        <v>0</v>
      </c>
      <c r="F24" s="38">
        <f>D24-E24</f>
        <v>0</v>
      </c>
      <c r="G24" s="38">
        <v>0</v>
      </c>
      <c r="H24" s="38">
        <v>0</v>
      </c>
      <c r="I24" s="38">
        <f>(G24-H24)</f>
        <v>0</v>
      </c>
      <c r="J24" s="38">
        <f>SUM(D24+G24)</f>
        <v>0</v>
      </c>
      <c r="K24" s="38">
        <f>E24+H24</f>
        <v>0</v>
      </c>
      <c r="L24" s="38">
        <f>J24-K24</f>
        <v>0</v>
      </c>
      <c r="M24" s="38">
        <f>C24-J24</f>
        <v>17325000</v>
      </c>
      <c r="N24" s="155">
        <f>(K24/C24)*100</f>
        <v>0</v>
      </c>
    </row>
    <row r="25" spans="1:14" s="5" customFormat="1" ht="15" customHeight="1">
      <c r="A25" s="36" t="s">
        <v>65</v>
      </c>
      <c r="B25" s="37" t="s">
        <v>31</v>
      </c>
      <c r="C25" s="151">
        <v>3465000</v>
      </c>
      <c r="D25" s="38">
        <v>0</v>
      </c>
      <c r="E25" s="38">
        <v>0</v>
      </c>
      <c r="F25" s="38">
        <f>D25-E25</f>
        <v>0</v>
      </c>
      <c r="G25" s="38">
        <v>500000</v>
      </c>
      <c r="H25" s="38">
        <v>500000</v>
      </c>
      <c r="I25" s="38">
        <f>(G25-H25)</f>
        <v>0</v>
      </c>
      <c r="J25" s="38">
        <f>SUM(D25+G25)</f>
        <v>500000</v>
      </c>
      <c r="K25" s="38">
        <f>E25+H25</f>
        <v>500000</v>
      </c>
      <c r="L25" s="38">
        <f>J25-K25</f>
        <v>0</v>
      </c>
      <c r="M25" s="38">
        <f>C25-J25</f>
        <v>2965000</v>
      </c>
      <c r="N25" s="155">
        <f>(K25/C25)*100</f>
        <v>14.43001443001443</v>
      </c>
    </row>
    <row r="26" spans="1:14" ht="10.5" customHeight="1">
      <c r="A26" s="20"/>
      <c r="B26" s="18" t="s">
        <v>35</v>
      </c>
      <c r="C26" s="153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56"/>
    </row>
    <row r="27" spans="1:14" s="5" customFormat="1" ht="15" customHeight="1">
      <c r="A27" s="36" t="s">
        <v>69</v>
      </c>
      <c r="B27" s="37" t="s">
        <v>36</v>
      </c>
      <c r="C27" s="152">
        <v>38500000</v>
      </c>
      <c r="D27" s="38">
        <v>0</v>
      </c>
      <c r="E27" s="38">
        <v>0</v>
      </c>
      <c r="F27" s="38">
        <f>D27-E27</f>
        <v>0</v>
      </c>
      <c r="G27" s="38">
        <f>'[1]Parkir'!$H$7</f>
        <v>0</v>
      </c>
      <c r="H27" s="38">
        <f>'[1]Parkir'!$H$8</f>
        <v>0</v>
      </c>
      <c r="I27" s="38">
        <f>(G27-H27)</f>
        <v>0</v>
      </c>
      <c r="J27" s="38">
        <f>SUM(D27+G27)</f>
        <v>0</v>
      </c>
      <c r="K27" s="38">
        <f>E27+H27</f>
        <v>0</v>
      </c>
      <c r="L27" s="38">
        <f>J27-K27</f>
        <v>0</v>
      </c>
      <c r="M27" s="38">
        <f>C27-J27</f>
        <v>38500000</v>
      </c>
      <c r="N27" s="155">
        <f>(K27/C27)*100</f>
        <v>0</v>
      </c>
    </row>
    <row r="28" spans="1:14" s="5" customFormat="1" ht="15" customHeight="1">
      <c r="A28" s="36" t="s">
        <v>70</v>
      </c>
      <c r="B28" s="37" t="s">
        <v>37</v>
      </c>
      <c r="C28" s="152">
        <v>202125000</v>
      </c>
      <c r="D28" s="38">
        <v>0</v>
      </c>
      <c r="E28" s="38">
        <v>0</v>
      </c>
      <c r="F28" s="38">
        <f>D28-E28</f>
        <v>0</v>
      </c>
      <c r="G28" s="38">
        <f>'[1]Parkir'!$J$7</f>
        <v>7440000</v>
      </c>
      <c r="H28" s="38">
        <f>'[1]Parkir'!$J$8</f>
        <v>7440000</v>
      </c>
      <c r="I28" s="38">
        <f>(G28-H28)</f>
        <v>0</v>
      </c>
      <c r="J28" s="38">
        <f>SUM(D28+G28)</f>
        <v>7440000</v>
      </c>
      <c r="K28" s="38">
        <f>E28+H28</f>
        <v>7440000</v>
      </c>
      <c r="L28" s="38">
        <f>J28-K28</f>
        <v>0</v>
      </c>
      <c r="M28" s="38">
        <f>C28-J28</f>
        <v>194685000</v>
      </c>
      <c r="N28" s="155">
        <f>(K28/C28)*100</f>
        <v>3.6808905380333954</v>
      </c>
    </row>
    <row r="29" spans="1:14" s="5" customFormat="1" ht="15" customHeight="1">
      <c r="A29" s="36" t="s">
        <v>71</v>
      </c>
      <c r="B29" s="37" t="s">
        <v>38</v>
      </c>
      <c r="C29" s="152">
        <v>161700000</v>
      </c>
      <c r="D29" s="38">
        <v>0</v>
      </c>
      <c r="E29" s="38">
        <v>0</v>
      </c>
      <c r="F29" s="38">
        <f>D29-E29</f>
        <v>0</v>
      </c>
      <c r="G29" s="38">
        <f>'[1]Parkir'!$L$7</f>
        <v>10332000</v>
      </c>
      <c r="H29" s="38">
        <f>'[1]Parkir'!$L$8</f>
        <v>10332000</v>
      </c>
      <c r="I29" s="38">
        <f>(G29-H29)</f>
        <v>0</v>
      </c>
      <c r="J29" s="38">
        <f>SUM(D29+G29)</f>
        <v>10332000</v>
      </c>
      <c r="K29" s="38">
        <f>E29+H29</f>
        <v>10332000</v>
      </c>
      <c r="L29" s="38">
        <f>J29-K29</f>
        <v>0</v>
      </c>
      <c r="M29" s="38">
        <f>C29-J29</f>
        <v>151368000</v>
      </c>
      <c r="N29" s="155">
        <f>(K29/C29)*100</f>
        <v>6.3896103896103895</v>
      </c>
    </row>
    <row r="30" spans="1:14" ht="10.5" customHeight="1">
      <c r="A30" s="165"/>
      <c r="B30" s="167" t="s">
        <v>39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57"/>
      <c r="N30" s="169"/>
    </row>
    <row r="31" spans="1:14" ht="10.5" customHeight="1">
      <c r="A31" s="166"/>
      <c r="B31" s="168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69"/>
    </row>
    <row r="32" spans="1:14" s="5" customFormat="1" ht="15" customHeight="1">
      <c r="A32" s="36" t="s">
        <v>72</v>
      </c>
      <c r="B32" s="37" t="s">
        <v>40</v>
      </c>
      <c r="C32" s="151">
        <v>9240000</v>
      </c>
      <c r="D32" s="38">
        <v>0</v>
      </c>
      <c r="E32" s="38">
        <v>0</v>
      </c>
      <c r="F32" s="38">
        <f>D32-E32</f>
        <v>0</v>
      </c>
      <c r="G32" s="38">
        <v>0</v>
      </c>
      <c r="H32" s="38">
        <v>0</v>
      </c>
      <c r="I32" s="38">
        <f>(G32-H32)</f>
        <v>0</v>
      </c>
      <c r="J32" s="38">
        <f>SUM(D32+G32)</f>
        <v>0</v>
      </c>
      <c r="K32" s="38">
        <f>E32+H32</f>
        <v>0</v>
      </c>
      <c r="L32" s="38">
        <f>J32-K32</f>
        <v>0</v>
      </c>
      <c r="M32" s="38">
        <f>C32-J32</f>
        <v>9240000</v>
      </c>
      <c r="N32" s="155">
        <f>(K32/C32)*100</f>
        <v>0</v>
      </c>
    </row>
    <row r="33" spans="1:14" s="5" customFormat="1" ht="15" customHeight="1">
      <c r="A33" s="36" t="s">
        <v>119</v>
      </c>
      <c r="B33" s="37" t="s">
        <v>41</v>
      </c>
      <c r="C33" s="151">
        <v>231000000</v>
      </c>
      <c r="D33" s="38">
        <v>0</v>
      </c>
      <c r="E33" s="38">
        <v>0</v>
      </c>
      <c r="F33" s="38">
        <f>D33-E33</f>
        <v>0</v>
      </c>
      <c r="G33" s="38">
        <v>0</v>
      </c>
      <c r="H33" s="38">
        <v>0</v>
      </c>
      <c r="I33" s="38">
        <f>(G33-H33)</f>
        <v>0</v>
      </c>
      <c r="J33" s="38">
        <f>SUM(D33+G33)</f>
        <v>0</v>
      </c>
      <c r="K33" s="38">
        <f>E33+H33</f>
        <v>0</v>
      </c>
      <c r="L33" s="38">
        <f>J33-K33</f>
        <v>0</v>
      </c>
      <c r="M33" s="38">
        <f>C33-J33</f>
        <v>231000000</v>
      </c>
      <c r="N33" s="155">
        <f>(K33/C33)*100</f>
        <v>0</v>
      </c>
    </row>
    <row r="34" spans="1:14" s="5" customFormat="1" ht="15" customHeight="1">
      <c r="A34" s="36" t="s">
        <v>73</v>
      </c>
      <c r="B34" s="57" t="s">
        <v>42</v>
      </c>
      <c r="C34" s="151">
        <v>854700000</v>
      </c>
      <c r="D34" s="38">
        <v>0</v>
      </c>
      <c r="E34" s="38">
        <v>0</v>
      </c>
      <c r="F34" s="38">
        <f>D34-E34</f>
        <v>0</v>
      </c>
      <c r="G34" s="38">
        <f>'[1]Pengunjung'!$L$7</f>
        <v>37245000</v>
      </c>
      <c r="H34" s="38">
        <f>'[1]Pengunjung'!$L$8</f>
        <v>37245000</v>
      </c>
      <c r="I34" s="38">
        <f>(G34-H34)</f>
        <v>0</v>
      </c>
      <c r="J34" s="38">
        <f>SUM(D34+G34)</f>
        <v>37245000</v>
      </c>
      <c r="K34" s="38">
        <f>E34+H34</f>
        <v>37245000</v>
      </c>
      <c r="L34" s="38">
        <f>J34-K34</f>
        <v>0</v>
      </c>
      <c r="M34" s="38">
        <f>C34-J34</f>
        <v>817455000</v>
      </c>
      <c r="N34" s="155">
        <f>(K34/C34)*100</f>
        <v>4.357669357669358</v>
      </c>
    </row>
    <row r="35" spans="1:14" s="5" customFormat="1" ht="15" customHeight="1">
      <c r="A35" s="36" t="s">
        <v>74</v>
      </c>
      <c r="B35" s="57" t="s">
        <v>43</v>
      </c>
      <c r="C35" s="154">
        <v>623700000</v>
      </c>
      <c r="D35" s="38">
        <v>0</v>
      </c>
      <c r="E35" s="38">
        <v>0</v>
      </c>
      <c r="F35" s="38">
        <f>D35-E35</f>
        <v>0</v>
      </c>
      <c r="G35" s="39">
        <f>'[1]Pengunjung'!$N$7</f>
        <v>24800000</v>
      </c>
      <c r="H35" s="40">
        <f>'[1]Pengunjung'!$N$8</f>
        <v>24800000</v>
      </c>
      <c r="I35" s="38">
        <f>(G35-H35)</f>
        <v>0</v>
      </c>
      <c r="J35" s="38">
        <f>SUM(D35+G35)</f>
        <v>24800000</v>
      </c>
      <c r="K35" s="38">
        <f>E35+H35</f>
        <v>24800000</v>
      </c>
      <c r="L35" s="38">
        <f>J35-K35</f>
        <v>0</v>
      </c>
      <c r="M35" s="38">
        <f>C35-J35</f>
        <v>598900000</v>
      </c>
      <c r="N35" s="158">
        <f>(K35/C35)*100</f>
        <v>3.9762706429373096</v>
      </c>
    </row>
    <row r="36" spans="1:14" s="5" customFormat="1" ht="15" customHeight="1">
      <c r="A36" s="36"/>
      <c r="B36" s="37" t="s">
        <v>4</v>
      </c>
      <c r="C36" s="38">
        <f aca="true" t="shared" si="0" ref="C36:M36">SUM(C18:C35)</f>
        <v>2306920000</v>
      </c>
      <c r="D36" s="38">
        <f t="shared" si="0"/>
        <v>0</v>
      </c>
      <c r="E36" s="38">
        <f t="shared" si="0"/>
        <v>0</v>
      </c>
      <c r="F36" s="38">
        <f t="shared" si="0"/>
        <v>0</v>
      </c>
      <c r="G36" s="38">
        <f t="shared" si="0"/>
        <v>83468500</v>
      </c>
      <c r="H36" s="38">
        <f t="shared" si="0"/>
        <v>83468500</v>
      </c>
      <c r="I36" s="38">
        <f t="shared" si="0"/>
        <v>0</v>
      </c>
      <c r="J36" s="38">
        <f t="shared" si="0"/>
        <v>83468500</v>
      </c>
      <c r="K36" s="38">
        <f t="shared" si="0"/>
        <v>83468500</v>
      </c>
      <c r="L36" s="38">
        <f t="shared" si="0"/>
        <v>0</v>
      </c>
      <c r="M36" s="38">
        <f t="shared" si="0"/>
        <v>2223451500</v>
      </c>
      <c r="N36" s="155">
        <f>(K36/C36)*100</f>
        <v>3.618179217311394</v>
      </c>
    </row>
    <row r="37" spans="1:14" s="5" customFormat="1" ht="15" customHeight="1">
      <c r="A37" s="72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5"/>
    </row>
    <row r="38" spans="1:13" ht="7.5" customHeight="1">
      <c r="A38" s="28"/>
      <c r="B38" s="13"/>
      <c r="C38" s="29" t="s">
        <v>44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2:13" ht="10.5" customHeight="1">
      <c r="B39" s="170" t="s">
        <v>27</v>
      </c>
      <c r="C39" s="170"/>
      <c r="D39" s="170"/>
      <c r="G39" s="8"/>
      <c r="I39" s="164" t="s">
        <v>130</v>
      </c>
      <c r="J39" s="164"/>
      <c r="K39" s="164"/>
      <c r="L39" s="164"/>
      <c r="M39" s="25"/>
    </row>
    <row r="40" spans="2:13" ht="10.5" customHeight="1">
      <c r="B40" s="170" t="s">
        <v>26</v>
      </c>
      <c r="C40" s="170"/>
      <c r="D40" s="170"/>
      <c r="E40" s="25"/>
      <c r="G40" s="22"/>
      <c r="I40" s="170" t="s">
        <v>7</v>
      </c>
      <c r="J40" s="170"/>
      <c r="K40" s="170"/>
      <c r="L40" s="170"/>
      <c r="M40" s="25"/>
    </row>
    <row r="41" spans="2:13" ht="10.5" customHeight="1">
      <c r="B41" s="3"/>
      <c r="C41" s="3"/>
      <c r="E41" s="25"/>
      <c r="G41" s="29"/>
      <c r="H41" s="22"/>
      <c r="M41" s="23"/>
    </row>
    <row r="42" spans="2:12" ht="10.5" customHeight="1">
      <c r="B42" s="3"/>
      <c r="C42" s="3"/>
      <c r="E42" s="25"/>
      <c r="G42" s="29"/>
      <c r="H42" s="22"/>
      <c r="J42" s="7"/>
      <c r="L42" s="7"/>
    </row>
    <row r="43" spans="2:12" ht="10.5" customHeight="1">
      <c r="B43" s="163" t="s">
        <v>76</v>
      </c>
      <c r="C43" s="163"/>
      <c r="D43" s="163"/>
      <c r="E43" s="25"/>
      <c r="G43" s="23"/>
      <c r="I43" s="163" t="s">
        <v>133</v>
      </c>
      <c r="J43" s="163"/>
      <c r="K43" s="163"/>
      <c r="L43" s="163"/>
    </row>
    <row r="44" spans="2:12" ht="10.5" customHeight="1">
      <c r="B44" s="164" t="s">
        <v>118</v>
      </c>
      <c r="C44" s="164"/>
      <c r="D44" s="164"/>
      <c r="E44" s="25"/>
      <c r="G44" s="31"/>
      <c r="I44" s="164" t="s">
        <v>136</v>
      </c>
      <c r="J44" s="164"/>
      <c r="K44" s="164"/>
      <c r="L44" s="164"/>
    </row>
    <row r="45" spans="2:12" ht="10.5" customHeight="1">
      <c r="B45" s="164" t="s">
        <v>77</v>
      </c>
      <c r="C45" s="164"/>
      <c r="D45" s="164"/>
      <c r="E45" s="22"/>
      <c r="G45" s="8"/>
      <c r="H45" s="22"/>
      <c r="I45" s="164" t="s">
        <v>135</v>
      </c>
      <c r="J45" s="164"/>
      <c r="K45" s="164"/>
      <c r="L45" s="164"/>
    </row>
    <row r="47" ht="10.5">
      <c r="M47" s="1" t="s">
        <v>44</v>
      </c>
    </row>
    <row r="49" spans="1:13" ht="12.75">
      <c r="A49" s="188" t="s">
        <v>18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</row>
    <row r="50" spans="1:13" ht="12.75">
      <c r="A50" s="188" t="s">
        <v>112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</row>
    <row r="51" ht="10.5">
      <c r="C51" s="1" t="s">
        <v>19</v>
      </c>
    </row>
    <row r="52" spans="1:6" ht="12.75">
      <c r="A52" s="11" t="s">
        <v>0</v>
      </c>
      <c r="B52" s="5"/>
      <c r="C52" s="12" t="s">
        <v>1</v>
      </c>
      <c r="D52" s="24" t="s">
        <v>75</v>
      </c>
      <c r="E52" s="3"/>
      <c r="F52" s="6"/>
    </row>
    <row r="53" spans="1:10" ht="12.75">
      <c r="A53" s="189" t="s">
        <v>29</v>
      </c>
      <c r="B53" s="189"/>
      <c r="C53" s="12" t="s">
        <v>1</v>
      </c>
      <c r="D53" s="16" t="s">
        <v>76</v>
      </c>
      <c r="E53" s="16"/>
      <c r="F53" s="11"/>
      <c r="J53" s="30"/>
    </row>
    <row r="54" spans="1:6" ht="12.75">
      <c r="A54" s="11" t="s">
        <v>7</v>
      </c>
      <c r="B54" s="11"/>
      <c r="C54" s="12" t="s">
        <v>1</v>
      </c>
      <c r="D54" s="16" t="s">
        <v>133</v>
      </c>
      <c r="E54" s="3"/>
      <c r="F54" s="11"/>
    </row>
    <row r="55" spans="1:6" ht="12.75">
      <c r="A55" s="11" t="s">
        <v>25</v>
      </c>
      <c r="B55" s="11"/>
      <c r="C55" s="12" t="s">
        <v>1</v>
      </c>
      <c r="D55" s="17" t="s">
        <v>137</v>
      </c>
      <c r="E55" s="3"/>
      <c r="F55" s="11"/>
    </row>
    <row r="56" ht="10.5">
      <c r="M56" s="2"/>
    </row>
    <row r="57" spans="1:14" ht="12.75">
      <c r="A57" s="183" t="s">
        <v>2</v>
      </c>
      <c r="B57" s="183" t="s">
        <v>3</v>
      </c>
      <c r="C57" s="183" t="s">
        <v>5</v>
      </c>
      <c r="D57" s="190" t="s">
        <v>45</v>
      </c>
      <c r="E57" s="190"/>
      <c r="F57" s="190"/>
      <c r="G57" s="191" t="s">
        <v>28</v>
      </c>
      <c r="H57" s="191"/>
      <c r="I57" s="191"/>
      <c r="J57" s="190" t="s">
        <v>8</v>
      </c>
      <c r="K57" s="190"/>
      <c r="L57" s="190"/>
      <c r="M57" s="190"/>
      <c r="N57" s="183" t="s">
        <v>58</v>
      </c>
    </row>
    <row r="58" spans="1:14" ht="10.5">
      <c r="A58" s="184"/>
      <c r="B58" s="184"/>
      <c r="C58" s="184"/>
      <c r="D58" s="183" t="s">
        <v>6</v>
      </c>
      <c r="E58" s="183" t="s">
        <v>9</v>
      </c>
      <c r="F58" s="183" t="s">
        <v>10</v>
      </c>
      <c r="G58" s="183" t="s">
        <v>6</v>
      </c>
      <c r="H58" s="183" t="s">
        <v>9</v>
      </c>
      <c r="I58" s="183" t="s">
        <v>10</v>
      </c>
      <c r="J58" s="183" t="s">
        <v>11</v>
      </c>
      <c r="K58" s="183" t="s">
        <v>12</v>
      </c>
      <c r="L58" s="183" t="s">
        <v>13</v>
      </c>
      <c r="M58" s="183" t="s">
        <v>14</v>
      </c>
      <c r="N58" s="184"/>
    </row>
    <row r="59" spans="1:14" ht="10.5">
      <c r="A59" s="185"/>
      <c r="B59" s="185"/>
      <c r="C59" s="185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5"/>
    </row>
    <row r="60" spans="1:14" ht="10.5">
      <c r="A60" s="185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</row>
    <row r="61" spans="1:14" ht="10.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</row>
    <row r="62" spans="1:14" ht="10.5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</row>
    <row r="63" spans="1:14" ht="19.5">
      <c r="A63" s="10">
        <v>1</v>
      </c>
      <c r="B63" s="10">
        <v>2</v>
      </c>
      <c r="C63" s="10">
        <v>3</v>
      </c>
      <c r="D63" s="10">
        <v>4</v>
      </c>
      <c r="E63" s="10">
        <v>5</v>
      </c>
      <c r="F63" s="26" t="s">
        <v>22</v>
      </c>
      <c r="G63" s="14">
        <v>7</v>
      </c>
      <c r="H63" s="10">
        <v>8</v>
      </c>
      <c r="I63" s="15" t="s">
        <v>23</v>
      </c>
      <c r="J63" s="10" t="s">
        <v>15</v>
      </c>
      <c r="K63" s="10" t="s">
        <v>16</v>
      </c>
      <c r="L63" s="27" t="s">
        <v>24</v>
      </c>
      <c r="M63" s="32" t="s">
        <v>17</v>
      </c>
      <c r="N63" s="4"/>
    </row>
    <row r="64" spans="1:14" ht="10.5">
      <c r="A64" s="4"/>
      <c r="B64" s="19" t="s">
        <v>20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0.5">
      <c r="A65" s="4"/>
      <c r="B65" s="19" t="s">
        <v>21</v>
      </c>
      <c r="C65" s="4"/>
      <c r="D65" s="4"/>
      <c r="E65" s="4"/>
      <c r="F65" s="4"/>
      <c r="G65" s="33"/>
      <c r="H65" s="4"/>
      <c r="I65" s="4"/>
      <c r="J65" s="4"/>
      <c r="K65" s="4"/>
      <c r="L65" s="4"/>
      <c r="M65" s="4"/>
      <c r="N65" s="4"/>
    </row>
    <row r="66" spans="1:14" ht="10.5">
      <c r="A66" s="179" t="s">
        <v>64</v>
      </c>
      <c r="B66" s="181" t="s">
        <v>47</v>
      </c>
      <c r="C66" s="174">
        <v>63525000</v>
      </c>
      <c r="D66" s="174">
        <f>G18</f>
        <v>3151500</v>
      </c>
      <c r="E66" s="174">
        <f>H18</f>
        <v>3151500</v>
      </c>
      <c r="F66" s="174">
        <f>D66-E66</f>
        <v>0</v>
      </c>
      <c r="G66" s="174">
        <f>'[1]SAMPAH'!$G$57</f>
        <v>2844000</v>
      </c>
      <c r="H66" s="174">
        <f>'[1]SAMPAH'!$G$58</f>
        <v>2844000</v>
      </c>
      <c r="I66" s="174">
        <f>G66-H66</f>
        <v>0</v>
      </c>
      <c r="J66" s="174">
        <f>D66+G66</f>
        <v>5995500</v>
      </c>
      <c r="K66" s="174">
        <f>E66+H66</f>
        <v>5995500</v>
      </c>
      <c r="L66" s="174">
        <f>J66-K66</f>
        <v>0</v>
      </c>
      <c r="M66" s="174">
        <f>C66-J66</f>
        <v>57529500</v>
      </c>
      <c r="N66" s="176">
        <f>(K66/C66)*100</f>
        <v>9.43801652892562</v>
      </c>
    </row>
    <row r="67" spans="1:14" ht="20.25" customHeight="1">
      <c r="A67" s="180"/>
      <c r="B67" s="182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7"/>
    </row>
    <row r="68" spans="1:14" ht="10.5">
      <c r="A68" s="178"/>
      <c r="B68" s="171" t="s">
        <v>30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2"/>
    </row>
    <row r="69" spans="1:14" ht="10.5">
      <c r="A69" s="166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73"/>
    </row>
    <row r="70" spans="1:14" ht="12.75">
      <c r="A70" s="36" t="s">
        <v>66</v>
      </c>
      <c r="B70" s="58" t="s">
        <v>63</v>
      </c>
      <c r="C70" s="151">
        <v>9240000</v>
      </c>
      <c r="D70" s="38">
        <f>G22</f>
        <v>0</v>
      </c>
      <c r="E70" s="38">
        <f>H22</f>
        <v>0</v>
      </c>
      <c r="F70" s="38">
        <f>D70-E70</f>
        <v>0</v>
      </c>
      <c r="G70" s="38">
        <v>0</v>
      </c>
      <c r="H70" s="38">
        <v>0</v>
      </c>
      <c r="I70" s="38">
        <f>(G70-H70)</f>
        <v>0</v>
      </c>
      <c r="J70" s="38">
        <f>SUM(D70+G70)</f>
        <v>0</v>
      </c>
      <c r="K70" s="38">
        <f>E70+H70</f>
        <v>0</v>
      </c>
      <c r="L70" s="38">
        <f>J70-K70</f>
        <v>0</v>
      </c>
      <c r="M70" s="38">
        <f>C70-J70</f>
        <v>9240000</v>
      </c>
      <c r="N70" s="155">
        <f>(K70/C70)*100</f>
        <v>0</v>
      </c>
    </row>
    <row r="71" spans="1:14" ht="12.75">
      <c r="A71" s="36" t="s">
        <v>67</v>
      </c>
      <c r="B71" s="37" t="s">
        <v>33</v>
      </c>
      <c r="C71" s="152">
        <v>92400000</v>
      </c>
      <c r="D71" s="38">
        <f aca="true" t="shared" si="1" ref="D71:D83">G23</f>
        <v>0</v>
      </c>
      <c r="E71" s="38">
        <f aca="true" t="shared" si="2" ref="E71:E83">H23</f>
        <v>0</v>
      </c>
      <c r="F71" s="38">
        <f>D71-E71</f>
        <v>0</v>
      </c>
      <c r="G71" s="38">
        <v>0</v>
      </c>
      <c r="H71" s="38">
        <v>0</v>
      </c>
      <c r="I71" s="38">
        <f>(G71-H71)</f>
        <v>0</v>
      </c>
      <c r="J71" s="38">
        <f>SUM(D71+G71)</f>
        <v>0</v>
      </c>
      <c r="K71" s="38">
        <f>E71+H71</f>
        <v>0</v>
      </c>
      <c r="L71" s="38">
        <f>J71-K71</f>
        <v>0</v>
      </c>
      <c r="M71" s="38">
        <f>C71-J71</f>
        <v>92400000</v>
      </c>
      <c r="N71" s="155">
        <f>(K71/C71)*100</f>
        <v>0</v>
      </c>
    </row>
    <row r="72" spans="1:14" ht="12.75">
      <c r="A72" s="36" t="s">
        <v>68</v>
      </c>
      <c r="B72" s="37" t="s">
        <v>34</v>
      </c>
      <c r="C72" s="152">
        <v>17325000</v>
      </c>
      <c r="D72" s="38">
        <f t="shared" si="1"/>
        <v>0</v>
      </c>
      <c r="E72" s="38">
        <f t="shared" si="2"/>
        <v>0</v>
      </c>
      <c r="F72" s="38">
        <f>D72-E72</f>
        <v>0</v>
      </c>
      <c r="G72" s="38">
        <v>3600000</v>
      </c>
      <c r="H72" s="38">
        <v>3600000</v>
      </c>
      <c r="I72" s="38">
        <f>(G72-H72)</f>
        <v>0</v>
      </c>
      <c r="J72" s="38">
        <f>SUM(D72+G72)</f>
        <v>3600000</v>
      </c>
      <c r="K72" s="38">
        <f>E72+H72</f>
        <v>3600000</v>
      </c>
      <c r="L72" s="38">
        <f>J72-K72</f>
        <v>0</v>
      </c>
      <c r="M72" s="38">
        <f>C72-J72</f>
        <v>13725000</v>
      </c>
      <c r="N72" s="155">
        <f>(K72/C72)*100</f>
        <v>20.77922077922078</v>
      </c>
    </row>
    <row r="73" spans="1:14" ht="12.75">
      <c r="A73" s="36" t="s">
        <v>65</v>
      </c>
      <c r="B73" s="37" t="s">
        <v>31</v>
      </c>
      <c r="C73" s="151">
        <v>3465000</v>
      </c>
      <c r="D73" s="38">
        <f t="shared" si="1"/>
        <v>500000</v>
      </c>
      <c r="E73" s="38">
        <f t="shared" si="2"/>
        <v>500000</v>
      </c>
      <c r="F73" s="38">
        <f>D73-E73</f>
        <v>0</v>
      </c>
      <c r="G73" s="38">
        <v>0</v>
      </c>
      <c r="H73" s="38">
        <v>0</v>
      </c>
      <c r="I73" s="38">
        <f>(G73-H73)</f>
        <v>0</v>
      </c>
      <c r="J73" s="38">
        <f>SUM(D73+G73)</f>
        <v>500000</v>
      </c>
      <c r="K73" s="38">
        <f>E73+H73</f>
        <v>500000</v>
      </c>
      <c r="L73" s="38">
        <f>J73-K73</f>
        <v>0</v>
      </c>
      <c r="M73" s="38">
        <f>C73-J73</f>
        <v>2965000</v>
      </c>
      <c r="N73" s="155">
        <f>(K73/C73)*100</f>
        <v>14.43001443001443</v>
      </c>
    </row>
    <row r="74" spans="1:14" ht="12.75">
      <c r="A74" s="20"/>
      <c r="B74" s="18" t="s">
        <v>35</v>
      </c>
      <c r="C74" s="153"/>
      <c r="D74" s="38"/>
      <c r="E74" s="38"/>
      <c r="F74" s="21"/>
      <c r="G74" s="21"/>
      <c r="H74" s="21"/>
      <c r="I74" s="21"/>
      <c r="J74" s="21"/>
      <c r="K74" s="21"/>
      <c r="L74" s="21"/>
      <c r="M74" s="21"/>
      <c r="N74" s="156"/>
    </row>
    <row r="75" spans="1:14" ht="12.75">
      <c r="A75" s="36" t="s">
        <v>69</v>
      </c>
      <c r="B75" s="37" t="s">
        <v>36</v>
      </c>
      <c r="C75" s="152">
        <v>38500000</v>
      </c>
      <c r="D75" s="38">
        <f t="shared" si="1"/>
        <v>0</v>
      </c>
      <c r="E75" s="38">
        <f t="shared" si="2"/>
        <v>0</v>
      </c>
      <c r="F75" s="38">
        <f>D75-E75</f>
        <v>0</v>
      </c>
      <c r="G75" s="38">
        <f>'[1]Parkir'!$H$57</f>
        <v>0</v>
      </c>
      <c r="H75" s="38">
        <f>'[1]Parkir'!$H$58</f>
        <v>0</v>
      </c>
      <c r="I75" s="38">
        <f>(G75-H75)</f>
        <v>0</v>
      </c>
      <c r="J75" s="38">
        <f>SUM(D75+G75)</f>
        <v>0</v>
      </c>
      <c r="K75" s="38">
        <f>E75+H75</f>
        <v>0</v>
      </c>
      <c r="L75" s="38">
        <f>J75-K75</f>
        <v>0</v>
      </c>
      <c r="M75" s="38">
        <f>C75-J75</f>
        <v>38500000</v>
      </c>
      <c r="N75" s="155">
        <f>(K75/C75)*100</f>
        <v>0</v>
      </c>
    </row>
    <row r="76" spans="1:14" ht="12.75">
      <c r="A76" s="36" t="s">
        <v>70</v>
      </c>
      <c r="B76" s="37" t="s">
        <v>37</v>
      </c>
      <c r="C76" s="152">
        <v>202125000</v>
      </c>
      <c r="D76" s="38">
        <f t="shared" si="1"/>
        <v>7440000</v>
      </c>
      <c r="E76" s="38">
        <f t="shared" si="2"/>
        <v>7440000</v>
      </c>
      <c r="F76" s="38">
        <f>D76-E76</f>
        <v>0</v>
      </c>
      <c r="G76" s="38">
        <f>'[1]Parkir'!$J$57</f>
        <v>6456000</v>
      </c>
      <c r="H76" s="38">
        <f>'[1]Parkir'!$J$58</f>
        <v>6456000</v>
      </c>
      <c r="I76" s="38">
        <f>(G76-H76)</f>
        <v>0</v>
      </c>
      <c r="J76" s="38">
        <f>SUM(D76+G76)</f>
        <v>13896000</v>
      </c>
      <c r="K76" s="38">
        <f>E76+H76</f>
        <v>13896000</v>
      </c>
      <c r="L76" s="38">
        <f>J76-K76</f>
        <v>0</v>
      </c>
      <c r="M76" s="38">
        <f>C76-J76</f>
        <v>188229000</v>
      </c>
      <c r="N76" s="155">
        <f>(K76/C76)*100</f>
        <v>6.874953617810761</v>
      </c>
    </row>
    <row r="77" spans="1:14" ht="12.75">
      <c r="A77" s="36" t="s">
        <v>71</v>
      </c>
      <c r="B77" s="37" t="s">
        <v>38</v>
      </c>
      <c r="C77" s="152">
        <v>161700000</v>
      </c>
      <c r="D77" s="38">
        <f t="shared" si="1"/>
        <v>10332000</v>
      </c>
      <c r="E77" s="38">
        <f t="shared" si="2"/>
        <v>10332000</v>
      </c>
      <c r="F77" s="38">
        <f>D77-E77</f>
        <v>0</v>
      </c>
      <c r="G77" s="38">
        <f>'[1]Parkir'!$L$57</f>
        <v>9864000</v>
      </c>
      <c r="H77" s="38">
        <f>'[1]Parkir'!$L$58</f>
        <v>9864000</v>
      </c>
      <c r="I77" s="38">
        <f>(G77-H77)</f>
        <v>0</v>
      </c>
      <c r="J77" s="38">
        <f>SUM(D77+G77)</f>
        <v>20196000</v>
      </c>
      <c r="K77" s="38">
        <f>E77+H77</f>
        <v>20196000</v>
      </c>
      <c r="L77" s="38">
        <f>J77-K77</f>
        <v>0</v>
      </c>
      <c r="M77" s="38">
        <f>C77-J77</f>
        <v>141504000</v>
      </c>
      <c r="N77" s="155">
        <f>(K77/C77)*100</f>
        <v>12.489795918367347</v>
      </c>
    </row>
    <row r="78" spans="1:14" ht="12.75">
      <c r="A78" s="165"/>
      <c r="B78" s="167" t="s">
        <v>39</v>
      </c>
      <c r="C78" s="34"/>
      <c r="D78" s="159"/>
      <c r="E78" s="160"/>
      <c r="F78" s="34"/>
      <c r="G78" s="34"/>
      <c r="H78" s="34"/>
      <c r="I78" s="34"/>
      <c r="J78" s="34"/>
      <c r="K78" s="34"/>
      <c r="L78" s="34"/>
      <c r="M78" s="157"/>
      <c r="N78" s="169"/>
    </row>
    <row r="79" spans="1:14" ht="12.75">
      <c r="A79" s="166"/>
      <c r="B79" s="168"/>
      <c r="C79" s="35"/>
      <c r="D79" s="39"/>
      <c r="E79" s="40"/>
      <c r="F79" s="35"/>
      <c r="G79" s="35"/>
      <c r="H79" s="35"/>
      <c r="I79" s="35"/>
      <c r="J79" s="35"/>
      <c r="K79" s="35"/>
      <c r="L79" s="35"/>
      <c r="M79" s="35"/>
      <c r="N79" s="169"/>
    </row>
    <row r="80" spans="1:14" ht="12.75">
      <c r="A80" s="36" t="s">
        <v>72</v>
      </c>
      <c r="B80" s="37" t="s">
        <v>40</v>
      </c>
      <c r="C80" s="151">
        <v>9240000</v>
      </c>
      <c r="D80" s="38">
        <f t="shared" si="1"/>
        <v>0</v>
      </c>
      <c r="E80" s="38">
        <f t="shared" si="2"/>
        <v>0</v>
      </c>
      <c r="F80" s="38">
        <f>D80-E80</f>
        <v>0</v>
      </c>
      <c r="G80" s="38">
        <v>0</v>
      </c>
      <c r="H80" s="38">
        <v>0</v>
      </c>
      <c r="I80" s="38">
        <f>(G80-H80)</f>
        <v>0</v>
      </c>
      <c r="J80" s="38">
        <f>SUM(D80+G80)</f>
        <v>0</v>
      </c>
      <c r="K80" s="38">
        <f>E80+H80</f>
        <v>0</v>
      </c>
      <c r="L80" s="38">
        <f>J80-K80</f>
        <v>0</v>
      </c>
      <c r="M80" s="38">
        <f>C80-J80</f>
        <v>9240000</v>
      </c>
      <c r="N80" s="155">
        <f>(K80/C80)*100</f>
        <v>0</v>
      </c>
    </row>
    <row r="81" spans="1:14" ht="12.75">
      <c r="A81" s="36" t="s">
        <v>119</v>
      </c>
      <c r="B81" s="37" t="s">
        <v>41</v>
      </c>
      <c r="C81" s="151">
        <v>231000000</v>
      </c>
      <c r="D81" s="38">
        <f t="shared" si="1"/>
        <v>0</v>
      </c>
      <c r="E81" s="38">
        <f t="shared" si="2"/>
        <v>0</v>
      </c>
      <c r="F81" s="38">
        <f>D81-E81</f>
        <v>0</v>
      </c>
      <c r="G81" s="38">
        <v>0</v>
      </c>
      <c r="H81" s="38">
        <v>0</v>
      </c>
      <c r="I81" s="38">
        <f>(G81-H81)</f>
        <v>0</v>
      </c>
      <c r="J81" s="38">
        <f>SUM(D81+G81)</f>
        <v>0</v>
      </c>
      <c r="K81" s="38">
        <f>E81+H81</f>
        <v>0</v>
      </c>
      <c r="L81" s="38">
        <f>J81-K81</f>
        <v>0</v>
      </c>
      <c r="M81" s="38">
        <f>C81-J81</f>
        <v>231000000</v>
      </c>
      <c r="N81" s="155">
        <f>(K81/C81)*100</f>
        <v>0</v>
      </c>
    </row>
    <row r="82" spans="1:14" ht="12.75">
      <c r="A82" s="36" t="s">
        <v>73</v>
      </c>
      <c r="B82" s="57" t="s">
        <v>42</v>
      </c>
      <c r="C82" s="151">
        <v>854700000</v>
      </c>
      <c r="D82" s="38">
        <f t="shared" si="1"/>
        <v>37245000</v>
      </c>
      <c r="E82" s="38">
        <f t="shared" si="2"/>
        <v>37245000</v>
      </c>
      <c r="F82" s="38">
        <f>D82-E82</f>
        <v>0</v>
      </c>
      <c r="G82" s="38">
        <f>'[1]Pengunjung'!$L$56</f>
        <v>31655000</v>
      </c>
      <c r="H82" s="38">
        <f>'[1]Pengunjung'!$L$57</f>
        <v>31655000</v>
      </c>
      <c r="I82" s="38">
        <f>(G82-H82)</f>
        <v>0</v>
      </c>
      <c r="J82" s="38">
        <f>SUM(D82+G82)</f>
        <v>68900000</v>
      </c>
      <c r="K82" s="38">
        <f>E82+H82</f>
        <v>68900000</v>
      </c>
      <c r="L82" s="38">
        <f>J82-K82</f>
        <v>0</v>
      </c>
      <c r="M82" s="38">
        <f>C82-J82</f>
        <v>785800000</v>
      </c>
      <c r="N82" s="155">
        <f>(K82/C82)*100</f>
        <v>8.061308061308061</v>
      </c>
    </row>
    <row r="83" spans="1:14" ht="12.75">
      <c r="A83" s="36" t="s">
        <v>74</v>
      </c>
      <c r="B83" s="57" t="s">
        <v>43</v>
      </c>
      <c r="C83" s="154">
        <v>623700000</v>
      </c>
      <c r="D83" s="38">
        <f t="shared" si="1"/>
        <v>24800000</v>
      </c>
      <c r="E83" s="38">
        <f t="shared" si="2"/>
        <v>24800000</v>
      </c>
      <c r="F83" s="38">
        <f>D83-E83</f>
        <v>0</v>
      </c>
      <c r="G83" s="39">
        <f>'[1]Pengunjung'!$N$56</f>
        <v>23707500</v>
      </c>
      <c r="H83" s="40">
        <f>'[1]Pengunjung'!$N$57</f>
        <v>23707500</v>
      </c>
      <c r="I83" s="38">
        <f>(G83-H83)</f>
        <v>0</v>
      </c>
      <c r="J83" s="38">
        <f>SUM(D83+G83)</f>
        <v>48507500</v>
      </c>
      <c r="K83" s="38">
        <f>E83+H83</f>
        <v>48507500</v>
      </c>
      <c r="L83" s="38">
        <f>J83-K83</f>
        <v>0</v>
      </c>
      <c r="M83" s="38">
        <f>C83-J83</f>
        <v>575192500</v>
      </c>
      <c r="N83" s="158">
        <f>(K83/C83)*100</f>
        <v>7.777376944043611</v>
      </c>
    </row>
    <row r="84" spans="1:14" ht="12.75">
      <c r="A84" s="36"/>
      <c r="B84" s="37" t="s">
        <v>4</v>
      </c>
      <c r="C84" s="38">
        <f aca="true" t="shared" si="3" ref="C84:M84">SUM(C66:C83)</f>
        <v>2306920000</v>
      </c>
      <c r="D84" s="38">
        <f t="shared" si="3"/>
        <v>83468500</v>
      </c>
      <c r="E84" s="38">
        <f t="shared" si="3"/>
        <v>83468500</v>
      </c>
      <c r="F84" s="38">
        <f t="shared" si="3"/>
        <v>0</v>
      </c>
      <c r="G84" s="38">
        <f t="shared" si="3"/>
        <v>78126500</v>
      </c>
      <c r="H84" s="38">
        <f t="shared" si="3"/>
        <v>78126500</v>
      </c>
      <c r="I84" s="38">
        <f t="shared" si="3"/>
        <v>0</v>
      </c>
      <c r="J84" s="38">
        <f t="shared" si="3"/>
        <v>161595000</v>
      </c>
      <c r="K84" s="38">
        <f t="shared" si="3"/>
        <v>161595000</v>
      </c>
      <c r="L84" s="38">
        <f t="shared" si="3"/>
        <v>0</v>
      </c>
      <c r="M84" s="38">
        <f t="shared" si="3"/>
        <v>2145325000</v>
      </c>
      <c r="N84" s="155">
        <f>(K84/C84)*100</f>
        <v>7.004794271149412</v>
      </c>
    </row>
    <row r="85" spans="1:14" ht="12.75">
      <c r="A85" s="72"/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3" ht="12.75">
      <c r="A86" s="28"/>
      <c r="B86" s="13"/>
      <c r="C86" s="29" t="s">
        <v>44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0.5">
      <c r="B87" s="170" t="s">
        <v>27</v>
      </c>
      <c r="C87" s="170"/>
      <c r="D87" s="170"/>
      <c r="G87" s="8"/>
      <c r="I87" s="164" t="s">
        <v>142</v>
      </c>
      <c r="J87" s="164"/>
      <c r="K87" s="164"/>
      <c r="L87" s="164"/>
      <c r="M87" s="25"/>
    </row>
    <row r="88" spans="2:13" ht="10.5">
      <c r="B88" s="170" t="s">
        <v>26</v>
      </c>
      <c r="C88" s="170"/>
      <c r="D88" s="170"/>
      <c r="E88" s="25"/>
      <c r="G88" s="22"/>
      <c r="I88" s="170" t="s">
        <v>7</v>
      </c>
      <c r="J88" s="170"/>
      <c r="K88" s="170"/>
      <c r="L88" s="170"/>
      <c r="M88" s="25"/>
    </row>
    <row r="89" spans="2:13" ht="10.5">
      <c r="B89" s="3"/>
      <c r="C89" s="3"/>
      <c r="E89" s="25"/>
      <c r="G89" s="29"/>
      <c r="H89" s="22"/>
      <c r="M89" s="23"/>
    </row>
    <row r="90" spans="2:12" ht="10.5">
      <c r="B90" s="3"/>
      <c r="C90" s="3"/>
      <c r="E90" s="25"/>
      <c r="G90" s="29"/>
      <c r="H90" s="22"/>
      <c r="J90" s="7"/>
      <c r="L90" s="7"/>
    </row>
    <row r="91" spans="2:12" ht="10.5">
      <c r="B91" s="163" t="s">
        <v>76</v>
      </c>
      <c r="C91" s="163"/>
      <c r="D91" s="163"/>
      <c r="E91" s="25"/>
      <c r="G91" s="23"/>
      <c r="I91" s="163" t="s">
        <v>133</v>
      </c>
      <c r="J91" s="163"/>
      <c r="K91" s="163"/>
      <c r="L91" s="163"/>
    </row>
    <row r="92" spans="2:12" ht="10.5">
      <c r="B92" s="164" t="s">
        <v>118</v>
      </c>
      <c r="C92" s="164"/>
      <c r="D92" s="164"/>
      <c r="E92" s="25"/>
      <c r="G92" s="31"/>
      <c r="I92" s="164" t="s">
        <v>136</v>
      </c>
      <c r="J92" s="164"/>
      <c r="K92" s="164"/>
      <c r="L92" s="164"/>
    </row>
    <row r="93" spans="2:12" ht="10.5">
      <c r="B93" s="164" t="s">
        <v>77</v>
      </c>
      <c r="C93" s="164"/>
      <c r="D93" s="164"/>
      <c r="E93" s="22"/>
      <c r="G93" s="8"/>
      <c r="H93" s="22"/>
      <c r="I93" s="164" t="s">
        <v>135</v>
      </c>
      <c r="J93" s="164"/>
      <c r="K93" s="164"/>
      <c r="L93" s="164"/>
    </row>
    <row r="96" spans="1:13" ht="12.75">
      <c r="A96" s="188" t="s">
        <v>18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</row>
    <row r="97" spans="1:13" ht="12.75">
      <c r="A97" s="188" t="s">
        <v>112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ht="10.5">
      <c r="C98" s="1" t="s">
        <v>19</v>
      </c>
    </row>
    <row r="99" spans="1:6" ht="12.75">
      <c r="A99" s="11" t="s">
        <v>0</v>
      </c>
      <c r="B99" s="5"/>
      <c r="C99" s="12" t="s">
        <v>1</v>
      </c>
      <c r="D99" s="24" t="s">
        <v>75</v>
      </c>
      <c r="E99" s="3"/>
      <c r="F99" s="6"/>
    </row>
    <row r="100" spans="1:10" ht="12.75">
      <c r="A100" s="189" t="s">
        <v>29</v>
      </c>
      <c r="B100" s="189"/>
      <c r="C100" s="12" t="s">
        <v>1</v>
      </c>
      <c r="D100" s="16" t="s">
        <v>76</v>
      </c>
      <c r="E100" s="16"/>
      <c r="F100" s="11"/>
      <c r="J100" s="30"/>
    </row>
    <row r="101" spans="1:6" ht="12.75">
      <c r="A101" s="11" t="s">
        <v>7</v>
      </c>
      <c r="B101" s="11"/>
      <c r="C101" s="12" t="s">
        <v>1</v>
      </c>
      <c r="D101" s="16" t="s">
        <v>133</v>
      </c>
      <c r="E101" s="3"/>
      <c r="F101" s="11"/>
    </row>
    <row r="102" spans="1:6" ht="12.75">
      <c r="A102" s="11" t="s">
        <v>25</v>
      </c>
      <c r="B102" s="11"/>
      <c r="C102" s="12" t="s">
        <v>1</v>
      </c>
      <c r="D102" s="17" t="s">
        <v>139</v>
      </c>
      <c r="E102" s="3"/>
      <c r="F102" s="11"/>
    </row>
    <row r="103" ht="10.5">
      <c r="M103" s="2"/>
    </row>
    <row r="104" spans="1:14" ht="12.75">
      <c r="A104" s="183" t="s">
        <v>2</v>
      </c>
      <c r="B104" s="183" t="s">
        <v>3</v>
      </c>
      <c r="C104" s="183" t="s">
        <v>5</v>
      </c>
      <c r="D104" s="190" t="s">
        <v>45</v>
      </c>
      <c r="E104" s="190"/>
      <c r="F104" s="190"/>
      <c r="G104" s="191" t="s">
        <v>28</v>
      </c>
      <c r="H104" s="191"/>
      <c r="I104" s="191"/>
      <c r="J104" s="190" t="s">
        <v>8</v>
      </c>
      <c r="K104" s="190"/>
      <c r="L104" s="190"/>
      <c r="M104" s="190"/>
      <c r="N104" s="183" t="s">
        <v>58</v>
      </c>
    </row>
    <row r="105" spans="1:14" ht="10.5">
      <c r="A105" s="184"/>
      <c r="B105" s="184"/>
      <c r="C105" s="184"/>
      <c r="D105" s="183" t="s">
        <v>6</v>
      </c>
      <c r="E105" s="187" t="s">
        <v>150</v>
      </c>
      <c r="F105" s="183" t="s">
        <v>10</v>
      </c>
      <c r="G105" s="183" t="s">
        <v>6</v>
      </c>
      <c r="H105" s="183" t="s">
        <v>9</v>
      </c>
      <c r="I105" s="183" t="s">
        <v>10</v>
      </c>
      <c r="J105" s="183" t="s">
        <v>11</v>
      </c>
      <c r="K105" s="183" t="s">
        <v>12</v>
      </c>
      <c r="L105" s="183" t="s">
        <v>13</v>
      </c>
      <c r="M105" s="183" t="s">
        <v>14</v>
      </c>
      <c r="N105" s="184"/>
    </row>
    <row r="106" spans="1:14" ht="10.5">
      <c r="A106" s="185"/>
      <c r="B106" s="185"/>
      <c r="C106" s="185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5"/>
    </row>
    <row r="107" spans="1:14" ht="10.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</row>
    <row r="108" spans="1:14" ht="10.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</row>
    <row r="109" spans="1:14" ht="10.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</row>
    <row r="110" spans="1:14" ht="19.5">
      <c r="A110" s="10">
        <v>1</v>
      </c>
      <c r="B110" s="10">
        <v>2</v>
      </c>
      <c r="C110" s="10">
        <v>3</v>
      </c>
      <c r="D110" s="10">
        <v>4</v>
      </c>
      <c r="E110" s="10">
        <v>5</v>
      </c>
      <c r="F110" s="26" t="s">
        <v>22</v>
      </c>
      <c r="G110" s="14">
        <v>7</v>
      </c>
      <c r="H110" s="10">
        <v>8</v>
      </c>
      <c r="I110" s="15" t="s">
        <v>23</v>
      </c>
      <c r="J110" s="10" t="s">
        <v>15</v>
      </c>
      <c r="K110" s="10" t="s">
        <v>16</v>
      </c>
      <c r="L110" s="27" t="s">
        <v>24</v>
      </c>
      <c r="M110" s="32" t="s">
        <v>17</v>
      </c>
      <c r="N110" s="4"/>
    </row>
    <row r="111" spans="1:14" ht="10.5">
      <c r="A111" s="4"/>
      <c r="B111" s="19" t="s">
        <v>20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0.5">
      <c r="A112" s="4"/>
      <c r="B112" s="19" t="s">
        <v>21</v>
      </c>
      <c r="C112" s="4"/>
      <c r="D112" s="4"/>
      <c r="E112" s="4"/>
      <c r="F112" s="4"/>
      <c r="G112" s="33"/>
      <c r="H112" s="4"/>
      <c r="I112" s="4"/>
      <c r="J112" s="4"/>
      <c r="K112" s="4"/>
      <c r="L112" s="4"/>
      <c r="M112" s="4"/>
      <c r="N112" s="4"/>
    </row>
    <row r="113" spans="1:14" ht="10.5">
      <c r="A113" s="179" t="s">
        <v>64</v>
      </c>
      <c r="B113" s="181" t="s">
        <v>47</v>
      </c>
      <c r="C113" s="174">
        <v>63525000</v>
      </c>
      <c r="D113" s="174">
        <f>J66</f>
        <v>5995500</v>
      </c>
      <c r="E113" s="174">
        <f>K66</f>
        <v>5995500</v>
      </c>
      <c r="F113" s="174">
        <f>D113-E113</f>
        <v>0</v>
      </c>
      <c r="G113" s="174">
        <f>'[1]SAMPAH'!$G$104</f>
        <v>4992000</v>
      </c>
      <c r="H113" s="174">
        <f>'[1]SAMPAH'!$G$105</f>
        <v>4992000</v>
      </c>
      <c r="I113" s="174">
        <f>G113-H113</f>
        <v>0</v>
      </c>
      <c r="J113" s="174">
        <f>D113+G113</f>
        <v>10987500</v>
      </c>
      <c r="K113" s="174">
        <f>E113+H113</f>
        <v>10987500</v>
      </c>
      <c r="L113" s="174">
        <f>J113-K113</f>
        <v>0</v>
      </c>
      <c r="M113" s="174">
        <f>C113-J113</f>
        <v>52537500</v>
      </c>
      <c r="N113" s="176">
        <f>(K113/C113)*100</f>
        <v>17.29634002361275</v>
      </c>
    </row>
    <row r="114" spans="1:14" ht="16.5" customHeight="1">
      <c r="A114" s="180"/>
      <c r="B114" s="182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7"/>
    </row>
    <row r="115" spans="1:14" ht="10.5">
      <c r="A115" s="178"/>
      <c r="B115" s="171" t="s">
        <v>30</v>
      </c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2"/>
    </row>
    <row r="116" spans="1:14" ht="10.5">
      <c r="A116" s="166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73"/>
    </row>
    <row r="117" spans="1:14" ht="12.75">
      <c r="A117" s="36" t="s">
        <v>66</v>
      </c>
      <c r="B117" s="58" t="s">
        <v>63</v>
      </c>
      <c r="C117" s="151">
        <v>9240000</v>
      </c>
      <c r="D117" s="38">
        <f>J70</f>
        <v>0</v>
      </c>
      <c r="E117" s="38">
        <f>K70</f>
        <v>0</v>
      </c>
      <c r="F117" s="38">
        <f>D117-E117</f>
        <v>0</v>
      </c>
      <c r="G117" s="38">
        <v>0</v>
      </c>
      <c r="H117" s="38">
        <v>0</v>
      </c>
      <c r="I117" s="38">
        <f>(G117-H117)</f>
        <v>0</v>
      </c>
      <c r="J117" s="38">
        <f>SUM(D117+G117)</f>
        <v>0</v>
      </c>
      <c r="K117" s="38">
        <f>E117+H117</f>
        <v>0</v>
      </c>
      <c r="L117" s="38">
        <f>J117-K117</f>
        <v>0</v>
      </c>
      <c r="M117" s="38">
        <f>C117-J117</f>
        <v>9240000</v>
      </c>
      <c r="N117" s="155">
        <f>(K117/C117)*100</f>
        <v>0</v>
      </c>
    </row>
    <row r="118" spans="1:14" ht="12.75">
      <c r="A118" s="36" t="s">
        <v>67</v>
      </c>
      <c r="B118" s="37" t="s">
        <v>33</v>
      </c>
      <c r="C118" s="152">
        <v>92400000</v>
      </c>
      <c r="D118" s="38">
        <f>J71</f>
        <v>0</v>
      </c>
      <c r="E118" s="38">
        <f aca="true" t="shared" si="4" ref="E118:E124">K71</f>
        <v>0</v>
      </c>
      <c r="F118" s="38">
        <f>D118-E118</f>
        <v>0</v>
      </c>
      <c r="G118" s="38">
        <v>0</v>
      </c>
      <c r="H118" s="38">
        <v>0</v>
      </c>
      <c r="I118" s="38">
        <f>(G118-H118)</f>
        <v>0</v>
      </c>
      <c r="J118" s="38">
        <f>SUM(D118+G118)</f>
        <v>0</v>
      </c>
      <c r="K118" s="38">
        <f>E118+H118</f>
        <v>0</v>
      </c>
      <c r="L118" s="38">
        <f>J118-K118</f>
        <v>0</v>
      </c>
      <c r="M118" s="38">
        <f>C118-J118</f>
        <v>92400000</v>
      </c>
      <c r="N118" s="155">
        <f>(K118/C118)*100</f>
        <v>0</v>
      </c>
    </row>
    <row r="119" spans="1:14" ht="12.75">
      <c r="A119" s="36" t="s">
        <v>68</v>
      </c>
      <c r="B119" s="37" t="s">
        <v>34</v>
      </c>
      <c r="C119" s="152">
        <v>17325000</v>
      </c>
      <c r="D119" s="38">
        <f aca="true" t="shared" si="5" ref="D119:D124">J72</f>
        <v>3600000</v>
      </c>
      <c r="E119" s="38">
        <f t="shared" si="4"/>
        <v>3600000</v>
      </c>
      <c r="F119" s="38">
        <f>D119-E119</f>
        <v>0</v>
      </c>
      <c r="G119" s="38">
        <v>0</v>
      </c>
      <c r="H119" s="38">
        <v>0</v>
      </c>
      <c r="I119" s="38">
        <f>(G119-H119)</f>
        <v>0</v>
      </c>
      <c r="J119" s="38">
        <f>SUM(D119+G119)</f>
        <v>3600000</v>
      </c>
      <c r="K119" s="38">
        <f>E119+H119</f>
        <v>3600000</v>
      </c>
      <c r="L119" s="38">
        <f>J119-K119</f>
        <v>0</v>
      </c>
      <c r="M119" s="38">
        <f>C119-J119</f>
        <v>13725000</v>
      </c>
      <c r="N119" s="155">
        <f>(K119/C119)*100</f>
        <v>20.77922077922078</v>
      </c>
    </row>
    <row r="120" spans="1:14" ht="12.75">
      <c r="A120" s="36" t="s">
        <v>65</v>
      </c>
      <c r="B120" s="37" t="s">
        <v>31</v>
      </c>
      <c r="C120" s="151">
        <v>3465000</v>
      </c>
      <c r="D120" s="38">
        <f t="shared" si="5"/>
        <v>500000</v>
      </c>
      <c r="E120" s="38">
        <f t="shared" si="4"/>
        <v>500000</v>
      </c>
      <c r="F120" s="38">
        <f>D120-E120</f>
        <v>0</v>
      </c>
      <c r="G120" s="38">
        <v>0</v>
      </c>
      <c r="H120" s="38">
        <v>0</v>
      </c>
      <c r="I120" s="38">
        <f>(G120-H120)</f>
        <v>0</v>
      </c>
      <c r="J120" s="38">
        <f>SUM(D120+G120)</f>
        <v>500000</v>
      </c>
      <c r="K120" s="38">
        <f>E120+H120</f>
        <v>500000</v>
      </c>
      <c r="L120" s="38">
        <f>J120-K120</f>
        <v>0</v>
      </c>
      <c r="M120" s="38">
        <f>C120-J120</f>
        <v>2965000</v>
      </c>
      <c r="N120" s="155">
        <f>(K120/C120)*100</f>
        <v>14.43001443001443</v>
      </c>
    </row>
    <row r="121" spans="1:14" ht="12.75">
      <c r="A121" s="20"/>
      <c r="B121" s="18" t="s">
        <v>35</v>
      </c>
      <c r="C121" s="153"/>
      <c r="D121" s="38"/>
      <c r="E121" s="38"/>
      <c r="F121" s="21"/>
      <c r="G121" s="21"/>
      <c r="H121" s="21"/>
      <c r="I121" s="21"/>
      <c r="J121" s="21"/>
      <c r="K121" s="21"/>
      <c r="L121" s="21"/>
      <c r="M121" s="21"/>
      <c r="N121" s="156"/>
    </row>
    <row r="122" spans="1:14" ht="12.75">
      <c r="A122" s="36" t="s">
        <v>69</v>
      </c>
      <c r="B122" s="37" t="s">
        <v>36</v>
      </c>
      <c r="C122" s="152">
        <v>38500000</v>
      </c>
      <c r="D122" s="38">
        <f t="shared" si="5"/>
        <v>0</v>
      </c>
      <c r="E122" s="38">
        <f t="shared" si="4"/>
        <v>0</v>
      </c>
      <c r="F122" s="38">
        <f>D122-E122</f>
        <v>0</v>
      </c>
      <c r="G122" s="38">
        <f>'[1]Parkir'!$H$57</f>
        <v>0</v>
      </c>
      <c r="H122" s="38">
        <f>'[1]Parkir'!$H$58</f>
        <v>0</v>
      </c>
      <c r="I122" s="38">
        <f>(G122-H122)</f>
        <v>0</v>
      </c>
      <c r="J122" s="38">
        <f>SUM(D122+G122)</f>
        <v>0</v>
      </c>
      <c r="K122" s="38">
        <f>E122+H122</f>
        <v>0</v>
      </c>
      <c r="L122" s="38">
        <f>J122-K122</f>
        <v>0</v>
      </c>
      <c r="M122" s="38">
        <f>C122-J122</f>
        <v>38500000</v>
      </c>
      <c r="N122" s="155">
        <f>(K122/C122)*100</f>
        <v>0</v>
      </c>
    </row>
    <row r="123" spans="1:14" ht="12.75">
      <c r="A123" s="36" t="s">
        <v>70</v>
      </c>
      <c r="B123" s="37" t="s">
        <v>37</v>
      </c>
      <c r="C123" s="152">
        <v>202125000</v>
      </c>
      <c r="D123" s="38">
        <f t="shared" si="5"/>
        <v>13896000</v>
      </c>
      <c r="E123" s="38">
        <f t="shared" si="4"/>
        <v>13896000</v>
      </c>
      <c r="F123" s="38">
        <f>D123-E123</f>
        <v>0</v>
      </c>
      <c r="G123" s="38">
        <f>'[1]Parkir'!$J$103</f>
        <v>11688000</v>
      </c>
      <c r="H123" s="38">
        <f>'[1]Parkir'!$J$104</f>
        <v>11688000</v>
      </c>
      <c r="I123" s="38">
        <f>(G123-H123)</f>
        <v>0</v>
      </c>
      <c r="J123" s="38">
        <f>SUM(D123+G123)</f>
        <v>25584000</v>
      </c>
      <c r="K123" s="38">
        <f>E123+H123</f>
        <v>25584000</v>
      </c>
      <c r="L123" s="38">
        <f>J123-K123</f>
        <v>0</v>
      </c>
      <c r="M123" s="38">
        <f>C123-J123</f>
        <v>176541000</v>
      </c>
      <c r="N123" s="155">
        <f>(K123/C123)*100</f>
        <v>12.657513914656771</v>
      </c>
    </row>
    <row r="124" spans="1:14" ht="12.75">
      <c r="A124" s="36" t="s">
        <v>71</v>
      </c>
      <c r="B124" s="37" t="s">
        <v>38</v>
      </c>
      <c r="C124" s="152">
        <v>161700000</v>
      </c>
      <c r="D124" s="38">
        <f t="shared" si="5"/>
        <v>20196000</v>
      </c>
      <c r="E124" s="38">
        <f t="shared" si="4"/>
        <v>20196000</v>
      </c>
      <c r="F124" s="38">
        <f>D124-E124</f>
        <v>0</v>
      </c>
      <c r="G124" s="38">
        <f>'[1]Parkir'!$L$103</f>
        <v>16392000</v>
      </c>
      <c r="H124" s="38">
        <f>'[1]Parkir'!$L$104</f>
        <v>16392000</v>
      </c>
      <c r="I124" s="38">
        <f>(G124-H124)</f>
        <v>0</v>
      </c>
      <c r="J124" s="38">
        <f>SUM(D124+G124)</f>
        <v>36588000</v>
      </c>
      <c r="K124" s="38">
        <f>E124+H124</f>
        <v>36588000</v>
      </c>
      <c r="L124" s="38">
        <f>J124-K124</f>
        <v>0</v>
      </c>
      <c r="M124" s="38">
        <f>C124-J124</f>
        <v>125112000</v>
      </c>
      <c r="N124" s="155">
        <f>(K124/C124)*100</f>
        <v>22.62708719851577</v>
      </c>
    </row>
    <row r="125" spans="1:14" ht="12.75">
      <c r="A125" s="165"/>
      <c r="B125" s="167" t="s">
        <v>39</v>
      </c>
      <c r="C125" s="34"/>
      <c r="D125" s="159"/>
      <c r="E125" s="160"/>
      <c r="F125" s="34"/>
      <c r="G125" s="34"/>
      <c r="H125" s="34"/>
      <c r="I125" s="34"/>
      <c r="J125" s="34"/>
      <c r="K125" s="34"/>
      <c r="L125" s="34"/>
      <c r="M125" s="157"/>
      <c r="N125" s="169"/>
    </row>
    <row r="126" spans="1:14" ht="12.75">
      <c r="A126" s="166"/>
      <c r="B126" s="168"/>
      <c r="C126" s="35"/>
      <c r="D126" s="39"/>
      <c r="E126" s="40"/>
      <c r="F126" s="35"/>
      <c r="G126" s="35"/>
      <c r="H126" s="35"/>
      <c r="I126" s="35"/>
      <c r="J126" s="35"/>
      <c r="K126" s="35"/>
      <c r="L126" s="35"/>
      <c r="M126" s="35"/>
      <c r="N126" s="169"/>
    </row>
    <row r="127" spans="1:14" ht="12.75">
      <c r="A127" s="36" t="s">
        <v>72</v>
      </c>
      <c r="B127" s="37" t="s">
        <v>40</v>
      </c>
      <c r="C127" s="151">
        <v>9240000</v>
      </c>
      <c r="D127" s="38">
        <f aca="true" t="shared" si="6" ref="D127:E130">J80</f>
        <v>0</v>
      </c>
      <c r="E127" s="38">
        <f t="shared" si="6"/>
        <v>0</v>
      </c>
      <c r="F127" s="38">
        <f>D127-E127</f>
        <v>0</v>
      </c>
      <c r="G127" s="38">
        <v>0</v>
      </c>
      <c r="H127" s="38">
        <v>0</v>
      </c>
      <c r="I127" s="38">
        <f>(G127-H127)</f>
        <v>0</v>
      </c>
      <c r="J127" s="38">
        <f>SUM(D127+G127)</f>
        <v>0</v>
      </c>
      <c r="K127" s="38">
        <f>E127+H127</f>
        <v>0</v>
      </c>
      <c r="L127" s="38">
        <f>J127-K127</f>
        <v>0</v>
      </c>
      <c r="M127" s="38">
        <f>C127-J127</f>
        <v>9240000</v>
      </c>
      <c r="N127" s="155">
        <f>(K127/C127)*100</f>
        <v>0</v>
      </c>
    </row>
    <row r="128" spans="1:14" ht="12.75">
      <c r="A128" s="36" t="s">
        <v>119</v>
      </c>
      <c r="B128" s="37" t="s">
        <v>41</v>
      </c>
      <c r="C128" s="151">
        <v>231000000</v>
      </c>
      <c r="D128" s="38">
        <f t="shared" si="6"/>
        <v>0</v>
      </c>
      <c r="E128" s="38">
        <f t="shared" si="6"/>
        <v>0</v>
      </c>
      <c r="F128" s="38">
        <f>D128-E128</f>
        <v>0</v>
      </c>
      <c r="G128" s="38">
        <v>0</v>
      </c>
      <c r="H128" s="38">
        <v>0</v>
      </c>
      <c r="I128" s="38">
        <f>(G128-H128)</f>
        <v>0</v>
      </c>
      <c r="J128" s="38">
        <f>SUM(D128+G128)</f>
        <v>0</v>
      </c>
      <c r="K128" s="38">
        <f>E128+H128</f>
        <v>0</v>
      </c>
      <c r="L128" s="38">
        <f>J128-K128</f>
        <v>0</v>
      </c>
      <c r="M128" s="38">
        <f>C128-J128</f>
        <v>231000000</v>
      </c>
      <c r="N128" s="155">
        <f>(K128/C128)*100</f>
        <v>0</v>
      </c>
    </row>
    <row r="129" spans="1:14" ht="22.5" customHeight="1">
      <c r="A129" s="36" t="s">
        <v>73</v>
      </c>
      <c r="B129" s="161" t="s">
        <v>42</v>
      </c>
      <c r="C129" s="151">
        <v>854700000</v>
      </c>
      <c r="D129" s="38">
        <f t="shared" si="6"/>
        <v>68900000</v>
      </c>
      <c r="E129" s="38">
        <f t="shared" si="6"/>
        <v>68900000</v>
      </c>
      <c r="F129" s="38">
        <f>D129-E129</f>
        <v>0</v>
      </c>
      <c r="G129" s="38">
        <f>'[1]Pengunjung'!$L$103</f>
        <v>58505000</v>
      </c>
      <c r="H129" s="38">
        <f>'[1]Pengunjung'!$L$104</f>
        <v>58505000</v>
      </c>
      <c r="I129" s="38">
        <f>(G129-H129)</f>
        <v>0</v>
      </c>
      <c r="J129" s="38">
        <f>SUM(D129+G129)</f>
        <v>127405000</v>
      </c>
      <c r="K129" s="38">
        <f>E129+H129</f>
        <v>127405000</v>
      </c>
      <c r="L129" s="38">
        <f>J129-K129</f>
        <v>0</v>
      </c>
      <c r="M129" s="38">
        <f>C129-J129</f>
        <v>727295000</v>
      </c>
      <c r="N129" s="155">
        <f>(K129/C129)*100</f>
        <v>14.906399906399907</v>
      </c>
    </row>
    <row r="130" spans="1:14" ht="24" customHeight="1">
      <c r="A130" s="36" t="s">
        <v>74</v>
      </c>
      <c r="B130" s="161" t="s">
        <v>43</v>
      </c>
      <c r="C130" s="154">
        <v>623700000</v>
      </c>
      <c r="D130" s="38">
        <f t="shared" si="6"/>
        <v>48507500</v>
      </c>
      <c r="E130" s="38">
        <f t="shared" si="6"/>
        <v>48507500</v>
      </c>
      <c r="F130" s="38">
        <f>D130-E130</f>
        <v>0</v>
      </c>
      <c r="G130" s="39">
        <f>'[1]Pengunjung'!$N$103</f>
        <v>42300000</v>
      </c>
      <c r="H130" s="39">
        <f>'[1]Pengunjung'!$N$104</f>
        <v>42300000</v>
      </c>
      <c r="I130" s="38">
        <f>(G130-H130)</f>
        <v>0</v>
      </c>
      <c r="J130" s="38">
        <f>SUM(D130+G130)</f>
        <v>90807500</v>
      </c>
      <c r="K130" s="38">
        <f>E130+H130</f>
        <v>90807500</v>
      </c>
      <c r="L130" s="38">
        <f>J130-K130</f>
        <v>0</v>
      </c>
      <c r="M130" s="38">
        <f>C130-J130</f>
        <v>532892500</v>
      </c>
      <c r="N130" s="158">
        <f>(K130/C130)*100</f>
        <v>14.559483726150393</v>
      </c>
    </row>
    <row r="131" spans="1:14" ht="12.75">
      <c r="A131" s="36"/>
      <c r="B131" s="37" t="s">
        <v>4</v>
      </c>
      <c r="C131" s="38">
        <f aca="true" t="shared" si="7" ref="C131:M131">SUM(C113:C130)</f>
        <v>2306920000</v>
      </c>
      <c r="D131" s="38">
        <f t="shared" si="7"/>
        <v>161595000</v>
      </c>
      <c r="E131" s="38">
        <f t="shared" si="7"/>
        <v>161595000</v>
      </c>
      <c r="F131" s="38">
        <f t="shared" si="7"/>
        <v>0</v>
      </c>
      <c r="G131" s="38">
        <f t="shared" si="7"/>
        <v>133877000</v>
      </c>
      <c r="H131" s="38">
        <f t="shared" si="7"/>
        <v>133877000</v>
      </c>
      <c r="I131" s="38">
        <f t="shared" si="7"/>
        <v>0</v>
      </c>
      <c r="J131" s="38">
        <f t="shared" si="7"/>
        <v>295472000</v>
      </c>
      <c r="K131" s="38">
        <f t="shared" si="7"/>
        <v>295472000</v>
      </c>
      <c r="L131" s="38">
        <f t="shared" si="7"/>
        <v>0</v>
      </c>
      <c r="M131" s="38">
        <f t="shared" si="7"/>
        <v>2011448000</v>
      </c>
      <c r="N131" s="155">
        <f>(K131/C131)*100</f>
        <v>12.808073101798067</v>
      </c>
    </row>
    <row r="132" spans="1:14" ht="12.75">
      <c r="A132" s="72"/>
      <c r="B132" s="73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5"/>
    </row>
    <row r="133" spans="1:13" ht="12.75">
      <c r="A133" s="28"/>
      <c r="B133" s="13"/>
      <c r="C133" s="29" t="s">
        <v>44</v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0.5">
      <c r="B134" s="170" t="s">
        <v>27</v>
      </c>
      <c r="C134" s="170"/>
      <c r="D134" s="170"/>
      <c r="G134" s="8"/>
      <c r="I134" s="164" t="s">
        <v>141</v>
      </c>
      <c r="J134" s="164"/>
      <c r="K134" s="164"/>
      <c r="L134" s="164"/>
      <c r="M134" s="25"/>
    </row>
    <row r="135" spans="2:13" ht="10.5">
      <c r="B135" s="170" t="s">
        <v>26</v>
      </c>
      <c r="C135" s="170"/>
      <c r="D135" s="170"/>
      <c r="E135" s="25"/>
      <c r="G135" s="22"/>
      <c r="I135" s="170" t="s">
        <v>7</v>
      </c>
      <c r="J135" s="170"/>
      <c r="K135" s="170"/>
      <c r="L135" s="170"/>
      <c r="M135" s="25"/>
    </row>
    <row r="136" spans="2:13" ht="10.5">
      <c r="B136" s="3"/>
      <c r="C136" s="3"/>
      <c r="E136" s="25"/>
      <c r="G136" s="29"/>
      <c r="H136" s="22"/>
      <c r="M136" s="23"/>
    </row>
    <row r="137" spans="2:12" ht="10.5">
      <c r="B137" s="3"/>
      <c r="C137" s="3"/>
      <c r="E137" s="25"/>
      <c r="G137" s="29"/>
      <c r="H137" s="22"/>
      <c r="J137" s="7"/>
      <c r="L137" s="7"/>
    </row>
    <row r="138" spans="2:12" ht="10.5">
      <c r="B138" s="163" t="s">
        <v>76</v>
      </c>
      <c r="C138" s="163"/>
      <c r="D138" s="163"/>
      <c r="E138" s="25"/>
      <c r="G138" s="23"/>
      <c r="I138" s="163" t="s">
        <v>133</v>
      </c>
      <c r="J138" s="163"/>
      <c r="K138" s="163"/>
      <c r="L138" s="163"/>
    </row>
    <row r="139" spans="2:12" ht="10.5">
      <c r="B139" s="164" t="s">
        <v>118</v>
      </c>
      <c r="C139" s="164"/>
      <c r="D139" s="164"/>
      <c r="E139" s="25"/>
      <c r="G139" s="31"/>
      <c r="I139" s="164" t="s">
        <v>136</v>
      </c>
      <c r="J139" s="164"/>
      <c r="K139" s="164"/>
      <c r="L139" s="164"/>
    </row>
    <row r="140" spans="2:12" ht="10.5">
      <c r="B140" s="164" t="s">
        <v>77</v>
      </c>
      <c r="C140" s="164"/>
      <c r="D140" s="164"/>
      <c r="E140" s="22"/>
      <c r="G140" s="8"/>
      <c r="H140" s="22"/>
      <c r="I140" s="164" t="s">
        <v>135</v>
      </c>
      <c r="J140" s="164"/>
      <c r="K140" s="164"/>
      <c r="L140" s="164"/>
    </row>
    <row r="143" spans="1:13" ht="12.75">
      <c r="A143" s="188" t="s">
        <v>18</v>
      </c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</row>
    <row r="144" spans="1:13" ht="12.75">
      <c r="A144" s="188" t="s">
        <v>112</v>
      </c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</row>
    <row r="145" ht="10.5">
      <c r="C145" s="1" t="s">
        <v>19</v>
      </c>
    </row>
    <row r="146" spans="1:6" ht="12.75">
      <c r="A146" s="11" t="s">
        <v>0</v>
      </c>
      <c r="B146" s="5"/>
      <c r="C146" s="12" t="s">
        <v>1</v>
      </c>
      <c r="D146" s="24" t="s">
        <v>75</v>
      </c>
      <c r="E146" s="3"/>
      <c r="F146" s="6"/>
    </row>
    <row r="147" spans="1:10" ht="12.75">
      <c r="A147" s="189" t="s">
        <v>29</v>
      </c>
      <c r="B147" s="189"/>
      <c r="C147" s="12" t="s">
        <v>1</v>
      </c>
      <c r="D147" s="16" t="s">
        <v>76</v>
      </c>
      <c r="E147" s="16"/>
      <c r="F147" s="11"/>
      <c r="J147" s="30"/>
    </row>
    <row r="148" spans="1:6" ht="12.75">
      <c r="A148" s="11" t="s">
        <v>7</v>
      </c>
      <c r="B148" s="11"/>
      <c r="C148" s="12" t="s">
        <v>1</v>
      </c>
      <c r="D148" s="16" t="s">
        <v>133</v>
      </c>
      <c r="E148" s="3"/>
      <c r="F148" s="11"/>
    </row>
    <row r="149" spans="1:6" ht="12.75">
      <c r="A149" s="11" t="s">
        <v>25</v>
      </c>
      <c r="B149" s="11"/>
      <c r="C149" s="12" t="s">
        <v>1</v>
      </c>
      <c r="D149" s="17" t="s">
        <v>143</v>
      </c>
      <c r="E149" s="3"/>
      <c r="F149" s="11"/>
    </row>
    <row r="150" ht="10.5">
      <c r="M150" s="2"/>
    </row>
    <row r="151" spans="1:14" ht="12.75">
      <c r="A151" s="183" t="s">
        <v>2</v>
      </c>
      <c r="B151" s="183" t="s">
        <v>3</v>
      </c>
      <c r="C151" s="183" t="s">
        <v>5</v>
      </c>
      <c r="D151" s="190" t="s">
        <v>45</v>
      </c>
      <c r="E151" s="190"/>
      <c r="F151" s="190"/>
      <c r="G151" s="191" t="s">
        <v>28</v>
      </c>
      <c r="H151" s="191"/>
      <c r="I151" s="191"/>
      <c r="J151" s="190" t="s">
        <v>8</v>
      </c>
      <c r="K151" s="190"/>
      <c r="L151" s="190"/>
      <c r="M151" s="190"/>
      <c r="N151" s="183" t="s">
        <v>58</v>
      </c>
    </row>
    <row r="152" spans="1:14" ht="10.5">
      <c r="A152" s="184"/>
      <c r="B152" s="184"/>
      <c r="C152" s="184"/>
      <c r="D152" s="183" t="s">
        <v>6</v>
      </c>
      <c r="E152" s="187">
        <f>J119</f>
        <v>3600000</v>
      </c>
      <c r="F152" s="183" t="s">
        <v>10</v>
      </c>
      <c r="G152" s="183" t="s">
        <v>6</v>
      </c>
      <c r="H152" s="183" t="s">
        <v>9</v>
      </c>
      <c r="I152" s="183" t="s">
        <v>10</v>
      </c>
      <c r="J152" s="183" t="s">
        <v>11</v>
      </c>
      <c r="K152" s="183" t="s">
        <v>12</v>
      </c>
      <c r="L152" s="183" t="s">
        <v>13</v>
      </c>
      <c r="M152" s="183" t="s">
        <v>14</v>
      </c>
      <c r="N152" s="184"/>
    </row>
    <row r="153" spans="1:14" ht="10.5">
      <c r="A153" s="185"/>
      <c r="B153" s="185"/>
      <c r="C153" s="185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5"/>
    </row>
    <row r="154" spans="1:14" ht="10.5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</row>
    <row r="155" spans="1:14" ht="10.5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</row>
    <row r="156" spans="1:14" ht="10.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</row>
    <row r="157" spans="1:14" ht="19.5">
      <c r="A157" s="10">
        <v>1</v>
      </c>
      <c r="B157" s="10">
        <v>2</v>
      </c>
      <c r="C157" s="10">
        <v>3</v>
      </c>
      <c r="D157" s="10">
        <v>4</v>
      </c>
      <c r="E157" s="10">
        <v>5</v>
      </c>
      <c r="F157" s="26" t="s">
        <v>22</v>
      </c>
      <c r="G157" s="14">
        <v>7</v>
      </c>
      <c r="H157" s="10">
        <v>8</v>
      </c>
      <c r="I157" s="15" t="s">
        <v>23</v>
      </c>
      <c r="J157" s="10" t="s">
        <v>15</v>
      </c>
      <c r="K157" s="10" t="s">
        <v>16</v>
      </c>
      <c r="L157" s="27" t="s">
        <v>24</v>
      </c>
      <c r="M157" s="32" t="s">
        <v>17</v>
      </c>
      <c r="N157" s="4"/>
    </row>
    <row r="158" spans="1:14" ht="10.5">
      <c r="A158" s="4"/>
      <c r="B158" s="19" t="s">
        <v>20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0.5">
      <c r="A159" s="4"/>
      <c r="B159" s="19" t="s">
        <v>21</v>
      </c>
      <c r="C159" s="4"/>
      <c r="D159" s="4"/>
      <c r="E159" s="4"/>
      <c r="F159" s="4"/>
      <c r="G159" s="33"/>
      <c r="H159" s="4"/>
      <c r="I159" s="4"/>
      <c r="J159" s="4"/>
      <c r="K159" s="4"/>
      <c r="L159" s="4"/>
      <c r="M159" s="4"/>
      <c r="N159" s="4"/>
    </row>
    <row r="160" spans="1:14" ht="10.5">
      <c r="A160" s="179" t="s">
        <v>64</v>
      </c>
      <c r="B160" s="181" t="s">
        <v>47</v>
      </c>
      <c r="C160" s="174">
        <v>63525000</v>
      </c>
      <c r="D160" s="174">
        <f>J113</f>
        <v>10987500</v>
      </c>
      <c r="E160" s="174">
        <f>K113</f>
        <v>10987500</v>
      </c>
      <c r="F160" s="174">
        <f>D160-E160</f>
        <v>0</v>
      </c>
      <c r="G160" s="174">
        <f>'[1]SAMPAH'!$G$154</f>
        <v>8593500</v>
      </c>
      <c r="H160" s="174">
        <f>'[1]SAMPAH'!$G$157</f>
        <v>8593500</v>
      </c>
      <c r="I160" s="174">
        <f>G160-H160</f>
        <v>0</v>
      </c>
      <c r="J160" s="174">
        <f>D160+G160</f>
        <v>19581000</v>
      </c>
      <c r="K160" s="174">
        <f>E160+H160</f>
        <v>19581000</v>
      </c>
      <c r="L160" s="174">
        <f>J160-K160</f>
        <v>0</v>
      </c>
      <c r="M160" s="174">
        <f>C160-J160</f>
        <v>43944000</v>
      </c>
      <c r="N160" s="176">
        <f>(K160/C160)*100</f>
        <v>30.82408500590319</v>
      </c>
    </row>
    <row r="161" spans="1:14" ht="20.25" customHeight="1">
      <c r="A161" s="180"/>
      <c r="B161" s="182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7"/>
    </row>
    <row r="162" spans="1:14" ht="10.5">
      <c r="A162" s="178"/>
      <c r="B162" s="171" t="s">
        <v>30</v>
      </c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2"/>
    </row>
    <row r="163" spans="1:14" ht="10.5">
      <c r="A163" s="166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73"/>
    </row>
    <row r="164" spans="1:14" ht="12.75">
      <c r="A164" s="36" t="s">
        <v>66</v>
      </c>
      <c r="B164" s="58" t="s">
        <v>63</v>
      </c>
      <c r="C164" s="151">
        <v>9240000</v>
      </c>
      <c r="D164" s="38">
        <f aca="true" t="shared" si="8" ref="D164:E167">J117</f>
        <v>0</v>
      </c>
      <c r="E164" s="38">
        <f t="shared" si="8"/>
        <v>0</v>
      </c>
      <c r="F164" s="38">
        <f>D164-E164</f>
        <v>0</v>
      </c>
      <c r="G164" s="38">
        <v>0</v>
      </c>
      <c r="H164" s="38">
        <v>0</v>
      </c>
      <c r="I164" s="38">
        <f>(G164-H164)</f>
        <v>0</v>
      </c>
      <c r="J164" s="38">
        <f>SUM(D164+G164)</f>
        <v>0</v>
      </c>
      <c r="K164" s="38">
        <f>E164+H164</f>
        <v>0</v>
      </c>
      <c r="L164" s="38">
        <f>J164-K164</f>
        <v>0</v>
      </c>
      <c r="M164" s="38">
        <f>C164-J164</f>
        <v>9240000</v>
      </c>
      <c r="N164" s="155">
        <f>(K164/C164)*100</f>
        <v>0</v>
      </c>
    </row>
    <row r="165" spans="1:14" ht="12.75">
      <c r="A165" s="36" t="s">
        <v>67</v>
      </c>
      <c r="B165" s="37" t="s">
        <v>33</v>
      </c>
      <c r="C165" s="152">
        <v>92400000</v>
      </c>
      <c r="D165" s="38">
        <f t="shared" si="8"/>
        <v>0</v>
      </c>
      <c r="E165" s="38">
        <f t="shared" si="8"/>
        <v>0</v>
      </c>
      <c r="F165" s="38">
        <f>D165-E165</f>
        <v>0</v>
      </c>
      <c r="G165" s="38">
        <v>0</v>
      </c>
      <c r="H165" s="38">
        <v>0</v>
      </c>
      <c r="I165" s="38">
        <f>(G165-H165)</f>
        <v>0</v>
      </c>
      <c r="J165" s="38">
        <f>SUM(D165+G165)</f>
        <v>0</v>
      </c>
      <c r="K165" s="38">
        <f>E165+H165</f>
        <v>0</v>
      </c>
      <c r="L165" s="38">
        <f>J165-K165</f>
        <v>0</v>
      </c>
      <c r="M165" s="38">
        <f>C165-J165</f>
        <v>92400000</v>
      </c>
      <c r="N165" s="155">
        <f>(K165/C165)*100</f>
        <v>0</v>
      </c>
    </row>
    <row r="166" spans="1:14" ht="12.75">
      <c r="A166" s="36" t="s">
        <v>68</v>
      </c>
      <c r="B166" s="37" t="s">
        <v>34</v>
      </c>
      <c r="C166" s="152">
        <v>17325000</v>
      </c>
      <c r="D166" s="38">
        <f t="shared" si="8"/>
        <v>3600000</v>
      </c>
      <c r="E166" s="38">
        <f t="shared" si="8"/>
        <v>3600000</v>
      </c>
      <c r="F166" s="38">
        <f>D166-E166</f>
        <v>0</v>
      </c>
      <c r="G166" s="38">
        <v>0</v>
      </c>
      <c r="H166" s="38">
        <v>0</v>
      </c>
      <c r="I166" s="38">
        <f>(G166-H166)</f>
        <v>0</v>
      </c>
      <c r="J166" s="38">
        <f>SUM(D166+G166)</f>
        <v>3600000</v>
      </c>
      <c r="K166" s="38">
        <f>E166+H166</f>
        <v>3600000</v>
      </c>
      <c r="L166" s="38">
        <f>J166-K166</f>
        <v>0</v>
      </c>
      <c r="M166" s="38">
        <f>C166-J166</f>
        <v>13725000</v>
      </c>
      <c r="N166" s="155">
        <f>(K166/C166)*100</f>
        <v>20.77922077922078</v>
      </c>
    </row>
    <row r="167" spans="1:14" ht="12.75">
      <c r="A167" s="36" t="s">
        <v>65</v>
      </c>
      <c r="B167" s="37" t="s">
        <v>31</v>
      </c>
      <c r="C167" s="151">
        <v>3465000</v>
      </c>
      <c r="D167" s="38">
        <f t="shared" si="8"/>
        <v>500000</v>
      </c>
      <c r="E167" s="38">
        <f t="shared" si="8"/>
        <v>500000</v>
      </c>
      <c r="F167" s="38">
        <f>D167-E167</f>
        <v>0</v>
      </c>
      <c r="G167" s="38">
        <v>0</v>
      </c>
      <c r="H167" s="38">
        <v>0</v>
      </c>
      <c r="I167" s="38">
        <f>(G167-H167)</f>
        <v>0</v>
      </c>
      <c r="J167" s="38">
        <f>SUM(D167+G167)</f>
        <v>500000</v>
      </c>
      <c r="K167" s="38">
        <f>E167+H167</f>
        <v>500000</v>
      </c>
      <c r="L167" s="38">
        <f>J167-K167</f>
        <v>0</v>
      </c>
      <c r="M167" s="38">
        <f>C167-J167</f>
        <v>2965000</v>
      </c>
      <c r="N167" s="155">
        <f>(K167/C167)*100</f>
        <v>14.43001443001443</v>
      </c>
    </row>
    <row r="168" spans="1:14" ht="12.75">
      <c r="A168" s="20"/>
      <c r="B168" s="18" t="s">
        <v>35</v>
      </c>
      <c r="C168" s="153"/>
      <c r="D168" s="38"/>
      <c r="E168" s="38"/>
      <c r="F168" s="21"/>
      <c r="G168" s="21"/>
      <c r="H168" s="21"/>
      <c r="I168" s="21"/>
      <c r="J168" s="21"/>
      <c r="K168" s="21"/>
      <c r="L168" s="21"/>
      <c r="M168" s="21"/>
      <c r="N168" s="156"/>
    </row>
    <row r="169" spans="1:14" ht="12.75">
      <c r="A169" s="36" t="s">
        <v>69</v>
      </c>
      <c r="B169" s="37" t="s">
        <v>36</v>
      </c>
      <c r="C169" s="152">
        <v>38500000</v>
      </c>
      <c r="D169" s="38">
        <f aca="true" t="shared" si="9" ref="D169:E171">J122</f>
        <v>0</v>
      </c>
      <c r="E169" s="38">
        <f t="shared" si="9"/>
        <v>0</v>
      </c>
      <c r="F169" s="38">
        <f>D169-E169</f>
        <v>0</v>
      </c>
      <c r="G169" s="38">
        <f>'[1]Parkir'!$H$57</f>
        <v>0</v>
      </c>
      <c r="H169" s="38">
        <f>'[1]Parkir'!$H$58</f>
        <v>0</v>
      </c>
      <c r="I169" s="38">
        <f>(G169-H169)</f>
        <v>0</v>
      </c>
      <c r="J169" s="38">
        <f>SUM(D169+G169)</f>
        <v>0</v>
      </c>
      <c r="K169" s="38">
        <f>E169+H169</f>
        <v>0</v>
      </c>
      <c r="L169" s="38">
        <f>J169-K169</f>
        <v>0</v>
      </c>
      <c r="M169" s="38">
        <f>C169-J169</f>
        <v>38500000</v>
      </c>
      <c r="N169" s="155">
        <f>(K169/C169)*100</f>
        <v>0</v>
      </c>
    </row>
    <row r="170" spans="1:14" ht="12.75">
      <c r="A170" s="36" t="s">
        <v>70</v>
      </c>
      <c r="B170" s="37" t="s">
        <v>37</v>
      </c>
      <c r="C170" s="152">
        <v>202125000</v>
      </c>
      <c r="D170" s="38">
        <f t="shared" si="9"/>
        <v>25584000</v>
      </c>
      <c r="E170" s="38">
        <f t="shared" si="9"/>
        <v>25584000</v>
      </c>
      <c r="F170" s="38">
        <f>D170-E170</f>
        <v>0</v>
      </c>
      <c r="G170" s="38">
        <f>'[1]Parkir'!$J$152</f>
        <v>21012000</v>
      </c>
      <c r="H170" s="38">
        <f>'[1]Parkir'!$J$155</f>
        <v>21012000</v>
      </c>
      <c r="I170" s="38">
        <f>(G170-H170)</f>
        <v>0</v>
      </c>
      <c r="J170" s="38">
        <f>SUM(D170+G170)</f>
        <v>46596000</v>
      </c>
      <c r="K170" s="38">
        <f>E170+H170</f>
        <v>46596000</v>
      </c>
      <c r="L170" s="38">
        <f>J170-K170</f>
        <v>0</v>
      </c>
      <c r="M170" s="38">
        <f>C170-J170</f>
        <v>155529000</v>
      </c>
      <c r="N170" s="155">
        <f>(K170/C170)*100</f>
        <v>23.053061224489795</v>
      </c>
    </row>
    <row r="171" spans="1:14" ht="12.75">
      <c r="A171" s="36" t="s">
        <v>71</v>
      </c>
      <c r="B171" s="37" t="s">
        <v>38</v>
      </c>
      <c r="C171" s="152">
        <v>161700000</v>
      </c>
      <c r="D171" s="38">
        <f t="shared" si="9"/>
        <v>36588000</v>
      </c>
      <c r="E171" s="38">
        <f t="shared" si="9"/>
        <v>36588000</v>
      </c>
      <c r="F171" s="38">
        <f>D171-E171</f>
        <v>0</v>
      </c>
      <c r="G171" s="38">
        <f>'[1]Parkir'!$L$152</f>
        <v>26964000</v>
      </c>
      <c r="H171" s="38">
        <f>'[1]Parkir'!$L$155</f>
        <v>26964000</v>
      </c>
      <c r="I171" s="38">
        <f>(G171-H171)</f>
        <v>0</v>
      </c>
      <c r="J171" s="38">
        <f>SUM(D171+G171)</f>
        <v>63552000</v>
      </c>
      <c r="K171" s="38">
        <f>E171+H171</f>
        <v>63552000</v>
      </c>
      <c r="L171" s="38">
        <f>J171-K171</f>
        <v>0</v>
      </c>
      <c r="M171" s="38">
        <f>C171-J171</f>
        <v>98148000</v>
      </c>
      <c r="N171" s="155">
        <f>(K171/C171)*100</f>
        <v>39.30241187384044</v>
      </c>
    </row>
    <row r="172" spans="1:14" ht="12.75">
      <c r="A172" s="165"/>
      <c r="B172" s="167" t="s">
        <v>39</v>
      </c>
      <c r="C172" s="34"/>
      <c r="D172" s="159"/>
      <c r="E172" s="160"/>
      <c r="F172" s="34"/>
      <c r="G172" s="34"/>
      <c r="H172" s="34"/>
      <c r="I172" s="34"/>
      <c r="J172" s="34"/>
      <c r="K172" s="34"/>
      <c r="L172" s="34"/>
      <c r="M172" s="157"/>
      <c r="N172" s="169"/>
    </row>
    <row r="173" spans="1:14" ht="12.75">
      <c r="A173" s="166"/>
      <c r="B173" s="168"/>
      <c r="C173" s="35"/>
      <c r="D173" s="39"/>
      <c r="E173" s="40"/>
      <c r="F173" s="35"/>
      <c r="G173" s="35"/>
      <c r="H173" s="35"/>
      <c r="I173" s="35"/>
      <c r="J173" s="35"/>
      <c r="K173" s="35"/>
      <c r="L173" s="35"/>
      <c r="M173" s="35"/>
      <c r="N173" s="169"/>
    </row>
    <row r="174" spans="1:14" ht="12.75">
      <c r="A174" s="36" t="s">
        <v>72</v>
      </c>
      <c r="B174" s="37" t="s">
        <v>40</v>
      </c>
      <c r="C174" s="151">
        <v>9240000</v>
      </c>
      <c r="D174" s="38">
        <f aca="true" t="shared" si="10" ref="D174:E177">J127</f>
        <v>0</v>
      </c>
      <c r="E174" s="38">
        <f t="shared" si="10"/>
        <v>0</v>
      </c>
      <c r="F174" s="38">
        <f>D174-E174</f>
        <v>0</v>
      </c>
      <c r="G174" s="38">
        <v>0</v>
      </c>
      <c r="H174" s="38">
        <v>0</v>
      </c>
      <c r="I174" s="38">
        <f>(G174-H174)</f>
        <v>0</v>
      </c>
      <c r="J174" s="38">
        <f>SUM(D174+G174)</f>
        <v>0</v>
      </c>
      <c r="K174" s="38">
        <f>E174+H174</f>
        <v>0</v>
      </c>
      <c r="L174" s="38">
        <f>J174-K174</f>
        <v>0</v>
      </c>
      <c r="M174" s="38">
        <f>C174-J174</f>
        <v>9240000</v>
      </c>
      <c r="N174" s="155">
        <f>(K174/C174)*100</f>
        <v>0</v>
      </c>
    </row>
    <row r="175" spans="1:14" ht="12.75">
      <c r="A175" s="36" t="s">
        <v>119</v>
      </c>
      <c r="B175" s="37" t="s">
        <v>41</v>
      </c>
      <c r="C175" s="151">
        <v>231000000</v>
      </c>
      <c r="D175" s="38">
        <f t="shared" si="10"/>
        <v>0</v>
      </c>
      <c r="E175" s="38">
        <f t="shared" si="10"/>
        <v>0</v>
      </c>
      <c r="F175" s="38">
        <f>D175-E175</f>
        <v>0</v>
      </c>
      <c r="G175" s="38">
        <v>0</v>
      </c>
      <c r="H175" s="38">
        <v>0</v>
      </c>
      <c r="I175" s="38">
        <f>(G175-H175)</f>
        <v>0</v>
      </c>
      <c r="J175" s="38">
        <f>SUM(D175+G175)</f>
        <v>0</v>
      </c>
      <c r="K175" s="38">
        <f>E175+H175</f>
        <v>0</v>
      </c>
      <c r="L175" s="38">
        <f>J175-K175</f>
        <v>0</v>
      </c>
      <c r="M175" s="38">
        <f>C175-J175</f>
        <v>231000000</v>
      </c>
      <c r="N175" s="155">
        <f>(K175/C175)*100</f>
        <v>0</v>
      </c>
    </row>
    <row r="176" spans="1:14" ht="12.75">
      <c r="A176" s="36" t="s">
        <v>73</v>
      </c>
      <c r="B176" s="161" t="s">
        <v>42</v>
      </c>
      <c r="C176" s="151">
        <v>854700000</v>
      </c>
      <c r="D176" s="38">
        <f t="shared" si="10"/>
        <v>127405000</v>
      </c>
      <c r="E176" s="38">
        <f t="shared" si="10"/>
        <v>127405000</v>
      </c>
      <c r="F176" s="38">
        <f>D176-E176</f>
        <v>0</v>
      </c>
      <c r="G176" s="38">
        <f>'[1]Pengunjung'!$L$151</f>
        <v>107620000</v>
      </c>
      <c r="H176" s="38">
        <f>'[1]Pengunjung'!$L$154</f>
        <v>107620000</v>
      </c>
      <c r="I176" s="38">
        <f>(G176-H176)</f>
        <v>0</v>
      </c>
      <c r="J176" s="38">
        <f>SUM(D176+G176)</f>
        <v>235025000</v>
      </c>
      <c r="K176" s="38">
        <f>E176+H176</f>
        <v>235025000</v>
      </c>
      <c r="L176" s="38">
        <f>J176-K176</f>
        <v>0</v>
      </c>
      <c r="M176" s="38">
        <f>C176-J176</f>
        <v>619675000</v>
      </c>
      <c r="N176" s="155">
        <f>(K176/C176)*100</f>
        <v>27.4979524979525</v>
      </c>
    </row>
    <row r="177" spans="1:14" ht="12.75">
      <c r="A177" s="36" t="s">
        <v>74</v>
      </c>
      <c r="B177" s="161" t="s">
        <v>43</v>
      </c>
      <c r="C177" s="154">
        <v>623700000</v>
      </c>
      <c r="D177" s="38">
        <f t="shared" si="10"/>
        <v>90807500</v>
      </c>
      <c r="E177" s="38">
        <f t="shared" si="10"/>
        <v>90807500</v>
      </c>
      <c r="F177" s="38">
        <f>D177-E177</f>
        <v>0</v>
      </c>
      <c r="G177" s="39">
        <f>'[1]Pengunjung'!$N$151</f>
        <v>77222500</v>
      </c>
      <c r="H177" s="39">
        <f>'[1]Pengunjung'!$N$154</f>
        <v>77222500</v>
      </c>
      <c r="I177" s="38">
        <f>(G177-H177)</f>
        <v>0</v>
      </c>
      <c r="J177" s="38">
        <f>SUM(D177+G177)</f>
        <v>168030000</v>
      </c>
      <c r="K177" s="38">
        <f>E177+H177</f>
        <v>168030000</v>
      </c>
      <c r="L177" s="38">
        <f>J177-K177</f>
        <v>0</v>
      </c>
      <c r="M177" s="38">
        <f>C177-J177</f>
        <v>455670000</v>
      </c>
      <c r="N177" s="158">
        <f>(K177/C177)*100</f>
        <v>26.94083694083694</v>
      </c>
    </row>
    <row r="178" spans="1:14" ht="12.75">
      <c r="A178" s="36"/>
      <c r="B178" s="37" t="s">
        <v>4</v>
      </c>
      <c r="C178" s="38">
        <f aca="true" t="shared" si="11" ref="C178:M178">SUM(C160:C177)</f>
        <v>2306920000</v>
      </c>
      <c r="D178" s="38">
        <f t="shared" si="11"/>
        <v>295472000</v>
      </c>
      <c r="E178" s="38">
        <f t="shared" si="11"/>
        <v>295472000</v>
      </c>
      <c r="F178" s="38">
        <f t="shared" si="11"/>
        <v>0</v>
      </c>
      <c r="G178" s="38">
        <f t="shared" si="11"/>
        <v>241412000</v>
      </c>
      <c r="H178" s="38">
        <f t="shared" si="11"/>
        <v>241412000</v>
      </c>
      <c r="I178" s="38">
        <f t="shared" si="11"/>
        <v>0</v>
      </c>
      <c r="J178" s="38">
        <f t="shared" si="11"/>
        <v>536884000</v>
      </c>
      <c r="K178" s="38">
        <f t="shared" si="11"/>
        <v>536884000</v>
      </c>
      <c r="L178" s="38">
        <f t="shared" si="11"/>
        <v>0</v>
      </c>
      <c r="M178" s="38">
        <f t="shared" si="11"/>
        <v>1770036000</v>
      </c>
      <c r="N178" s="155">
        <f>(K178/C178)*100</f>
        <v>23.2727619509996</v>
      </c>
    </row>
    <row r="179" spans="1:14" ht="12.75">
      <c r="A179" s="72"/>
      <c r="B179" s="73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5"/>
    </row>
    <row r="180" spans="1:13" ht="12.75">
      <c r="A180" s="28"/>
      <c r="B180" s="13"/>
      <c r="C180" s="29" t="s">
        <v>44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2:13" ht="10.5">
      <c r="B181" s="170" t="s">
        <v>27</v>
      </c>
      <c r="C181" s="170"/>
      <c r="D181" s="170"/>
      <c r="G181" s="8"/>
      <c r="I181" s="164" t="s">
        <v>144</v>
      </c>
      <c r="J181" s="164"/>
      <c r="K181" s="164"/>
      <c r="L181" s="164"/>
      <c r="M181" s="25"/>
    </row>
    <row r="182" spans="2:13" ht="10.5">
      <c r="B182" s="170" t="s">
        <v>26</v>
      </c>
      <c r="C182" s="170"/>
      <c r="D182" s="170"/>
      <c r="E182" s="25"/>
      <c r="G182" s="22"/>
      <c r="I182" s="170" t="s">
        <v>7</v>
      </c>
      <c r="J182" s="170"/>
      <c r="K182" s="170"/>
      <c r="L182" s="170"/>
      <c r="M182" s="25"/>
    </row>
    <row r="183" spans="2:13" ht="10.5">
      <c r="B183" s="3"/>
      <c r="C183" s="3"/>
      <c r="E183" s="25"/>
      <c r="G183" s="29"/>
      <c r="H183" s="22"/>
      <c r="M183" s="23"/>
    </row>
    <row r="184" spans="2:12" ht="10.5">
      <c r="B184" s="3"/>
      <c r="C184" s="3"/>
      <c r="E184" s="25"/>
      <c r="G184" s="29"/>
      <c r="H184" s="22"/>
      <c r="J184" s="7"/>
      <c r="L184" s="7"/>
    </row>
    <row r="185" spans="2:12" ht="10.5">
      <c r="B185" s="163" t="s">
        <v>76</v>
      </c>
      <c r="C185" s="163"/>
      <c r="D185" s="163"/>
      <c r="E185" s="25"/>
      <c r="G185" s="23"/>
      <c r="I185" s="163" t="s">
        <v>133</v>
      </c>
      <c r="J185" s="163"/>
      <c r="K185" s="163"/>
      <c r="L185" s="163"/>
    </row>
    <row r="186" spans="2:12" ht="10.5">
      <c r="B186" s="164" t="s">
        <v>118</v>
      </c>
      <c r="C186" s="164"/>
      <c r="D186" s="164"/>
      <c r="E186" s="25"/>
      <c r="G186" s="31"/>
      <c r="I186" s="164" t="s">
        <v>136</v>
      </c>
      <c r="J186" s="164"/>
      <c r="K186" s="164"/>
      <c r="L186" s="164"/>
    </row>
    <row r="187" spans="2:12" ht="10.5">
      <c r="B187" s="164" t="s">
        <v>77</v>
      </c>
      <c r="C187" s="164"/>
      <c r="D187" s="164"/>
      <c r="E187" s="22"/>
      <c r="G187" s="8"/>
      <c r="H187" s="22"/>
      <c r="I187" s="164" t="s">
        <v>135</v>
      </c>
      <c r="J187" s="164"/>
      <c r="K187" s="164"/>
      <c r="L187" s="164"/>
    </row>
    <row r="190" spans="1:13" ht="12.75">
      <c r="A190" s="188" t="s">
        <v>18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</row>
    <row r="191" spans="1:13" ht="12.75">
      <c r="A191" s="188" t="s">
        <v>112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</row>
    <row r="192" ht="10.5">
      <c r="C192" s="1" t="s">
        <v>19</v>
      </c>
    </row>
    <row r="193" spans="1:6" ht="12.75">
      <c r="A193" s="11" t="s">
        <v>0</v>
      </c>
      <c r="B193" s="5"/>
      <c r="C193" s="12" t="s">
        <v>1</v>
      </c>
      <c r="D193" s="24" t="s">
        <v>75</v>
      </c>
      <c r="E193" s="3"/>
      <c r="F193" s="6"/>
    </row>
    <row r="194" spans="1:10" ht="12.75">
      <c r="A194" s="189" t="s">
        <v>29</v>
      </c>
      <c r="B194" s="189"/>
      <c r="C194" s="12" t="s">
        <v>1</v>
      </c>
      <c r="D194" s="16" t="s">
        <v>76</v>
      </c>
      <c r="E194" s="16"/>
      <c r="F194" s="11"/>
      <c r="J194" s="30"/>
    </row>
    <row r="195" spans="1:6" ht="12.75">
      <c r="A195" s="11" t="s">
        <v>7</v>
      </c>
      <c r="B195" s="11"/>
      <c r="C195" s="12" t="s">
        <v>1</v>
      </c>
      <c r="D195" s="16" t="s">
        <v>133</v>
      </c>
      <c r="E195" s="3"/>
      <c r="F195" s="11"/>
    </row>
    <row r="196" spans="1:6" ht="12.75">
      <c r="A196" s="11" t="s">
        <v>25</v>
      </c>
      <c r="B196" s="11"/>
      <c r="C196" s="12" t="s">
        <v>1</v>
      </c>
      <c r="D196" s="17" t="s">
        <v>146</v>
      </c>
      <c r="E196" s="3"/>
      <c r="F196" s="11"/>
    </row>
    <row r="197" ht="10.5">
      <c r="M197" s="2"/>
    </row>
    <row r="198" spans="1:14" ht="12.75">
      <c r="A198" s="183" t="s">
        <v>2</v>
      </c>
      <c r="B198" s="183" t="s">
        <v>3</v>
      </c>
      <c r="C198" s="183" t="s">
        <v>5</v>
      </c>
      <c r="D198" s="190" t="s">
        <v>45</v>
      </c>
      <c r="E198" s="190"/>
      <c r="F198" s="190"/>
      <c r="G198" s="191" t="s">
        <v>28</v>
      </c>
      <c r="H198" s="191"/>
      <c r="I198" s="191"/>
      <c r="J198" s="190" t="s">
        <v>8</v>
      </c>
      <c r="K198" s="190"/>
      <c r="L198" s="190"/>
      <c r="M198" s="190"/>
      <c r="N198" s="183" t="s">
        <v>58</v>
      </c>
    </row>
    <row r="199" spans="1:14" ht="10.5">
      <c r="A199" s="184"/>
      <c r="B199" s="184"/>
      <c r="C199" s="184"/>
      <c r="D199" s="183" t="s">
        <v>6</v>
      </c>
      <c r="E199" s="187">
        <f>J166</f>
        <v>3600000</v>
      </c>
      <c r="F199" s="183" t="s">
        <v>10</v>
      </c>
      <c r="G199" s="183" t="s">
        <v>6</v>
      </c>
      <c r="H199" s="183" t="s">
        <v>9</v>
      </c>
      <c r="I199" s="183" t="s">
        <v>10</v>
      </c>
      <c r="J199" s="183" t="s">
        <v>11</v>
      </c>
      <c r="K199" s="183" t="s">
        <v>12</v>
      </c>
      <c r="L199" s="183" t="s">
        <v>13</v>
      </c>
      <c r="M199" s="183" t="s">
        <v>14</v>
      </c>
      <c r="N199" s="184"/>
    </row>
    <row r="200" spans="1:14" ht="10.5">
      <c r="A200" s="185"/>
      <c r="B200" s="185"/>
      <c r="C200" s="185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5"/>
    </row>
    <row r="201" spans="1:14" ht="10.5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</row>
    <row r="202" spans="1:14" ht="10.5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</row>
    <row r="203" spans="1:14" ht="10.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</row>
    <row r="204" spans="1:14" ht="19.5">
      <c r="A204" s="10">
        <v>1</v>
      </c>
      <c r="B204" s="10">
        <v>2</v>
      </c>
      <c r="C204" s="10">
        <v>3</v>
      </c>
      <c r="D204" s="10">
        <v>4</v>
      </c>
      <c r="E204" s="10">
        <v>5</v>
      </c>
      <c r="F204" s="26" t="s">
        <v>22</v>
      </c>
      <c r="G204" s="14">
        <v>7</v>
      </c>
      <c r="H204" s="10">
        <v>8</v>
      </c>
      <c r="I204" s="15" t="s">
        <v>23</v>
      </c>
      <c r="J204" s="10" t="s">
        <v>15</v>
      </c>
      <c r="K204" s="10" t="s">
        <v>16</v>
      </c>
      <c r="L204" s="27" t="s">
        <v>24</v>
      </c>
      <c r="M204" s="32" t="s">
        <v>17</v>
      </c>
      <c r="N204" s="4"/>
    </row>
    <row r="205" spans="1:14" ht="10.5">
      <c r="A205" s="4"/>
      <c r="B205" s="19" t="s">
        <v>20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0.5">
      <c r="A206" s="4"/>
      <c r="B206" s="19" t="s">
        <v>21</v>
      </c>
      <c r="C206" s="4"/>
      <c r="D206" s="4"/>
      <c r="E206" s="4"/>
      <c r="F206" s="4"/>
      <c r="G206" s="33"/>
      <c r="H206" s="4"/>
      <c r="I206" s="4"/>
      <c r="J206" s="4"/>
      <c r="K206" s="4"/>
      <c r="L206" s="4"/>
      <c r="M206" s="4"/>
      <c r="N206" s="4"/>
    </row>
    <row r="207" spans="1:14" ht="10.5">
      <c r="A207" s="179" t="s">
        <v>64</v>
      </c>
      <c r="B207" s="181" t="s">
        <v>47</v>
      </c>
      <c r="C207" s="174">
        <v>63525000</v>
      </c>
      <c r="D207" s="174">
        <f>J160</f>
        <v>19581000</v>
      </c>
      <c r="E207" s="174">
        <f>K160</f>
        <v>19581000</v>
      </c>
      <c r="F207" s="174">
        <f>D207-E207</f>
        <v>0</v>
      </c>
      <c r="G207" s="174">
        <f>'[1]SAMPAH'!$G$206</f>
        <v>871500</v>
      </c>
      <c r="H207" s="174">
        <f>'[1]SAMPAH'!$G$207</f>
        <v>871500</v>
      </c>
      <c r="I207" s="174">
        <f>G207-H207</f>
        <v>0</v>
      </c>
      <c r="J207" s="174">
        <f>D207+G207</f>
        <v>20452500</v>
      </c>
      <c r="K207" s="174">
        <f>E207+H207</f>
        <v>20452500</v>
      </c>
      <c r="L207" s="174">
        <f>J207-K207</f>
        <v>0</v>
      </c>
      <c r="M207" s="174">
        <f>C207-J207</f>
        <v>43072500</v>
      </c>
      <c r="N207" s="176">
        <f>(K207/C207)*100</f>
        <v>32.195985832349464</v>
      </c>
    </row>
    <row r="208" spans="1:14" ht="20.25" customHeight="1">
      <c r="A208" s="180"/>
      <c r="B208" s="182"/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7"/>
    </row>
    <row r="209" spans="1:14" ht="10.5">
      <c r="A209" s="178"/>
      <c r="B209" s="171" t="s">
        <v>30</v>
      </c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2"/>
    </row>
    <row r="210" spans="1:14" ht="10.5">
      <c r="A210" s="166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73"/>
    </row>
    <row r="211" spans="1:14" ht="12.75">
      <c r="A211" s="36" t="s">
        <v>66</v>
      </c>
      <c r="B211" s="58" t="s">
        <v>63</v>
      </c>
      <c r="C211" s="151">
        <v>9240000</v>
      </c>
      <c r="D211" s="38">
        <f aca="true" t="shared" si="12" ref="D211:E214">J164</f>
        <v>0</v>
      </c>
      <c r="E211" s="38">
        <f t="shared" si="12"/>
        <v>0</v>
      </c>
      <c r="F211" s="38">
        <f>D211-E211</f>
        <v>0</v>
      </c>
      <c r="G211" s="38">
        <v>0</v>
      </c>
      <c r="H211" s="38">
        <v>0</v>
      </c>
      <c r="I211" s="38">
        <f>(G211-H211)</f>
        <v>0</v>
      </c>
      <c r="J211" s="38">
        <f>SUM(D211+G211)</f>
        <v>0</v>
      </c>
      <c r="K211" s="38">
        <f>E211+H211</f>
        <v>0</v>
      </c>
      <c r="L211" s="38">
        <f>J211-K211</f>
        <v>0</v>
      </c>
      <c r="M211" s="38">
        <f>C211-J211</f>
        <v>9240000</v>
      </c>
      <c r="N211" s="155">
        <f>(K211/C211)*100</f>
        <v>0</v>
      </c>
    </row>
    <row r="212" spans="1:14" ht="12.75">
      <c r="A212" s="36" t="s">
        <v>67</v>
      </c>
      <c r="B212" s="37" t="s">
        <v>33</v>
      </c>
      <c r="C212" s="152">
        <v>92400000</v>
      </c>
      <c r="D212" s="38">
        <f t="shared" si="12"/>
        <v>0</v>
      </c>
      <c r="E212" s="38">
        <f t="shared" si="12"/>
        <v>0</v>
      </c>
      <c r="F212" s="38">
        <f>D212-E212</f>
        <v>0</v>
      </c>
      <c r="G212" s="38">
        <v>0</v>
      </c>
      <c r="H212" s="38">
        <v>0</v>
      </c>
      <c r="I212" s="38">
        <f>(G212-H212)</f>
        <v>0</v>
      </c>
      <c r="J212" s="38">
        <f>SUM(D212+G212)</f>
        <v>0</v>
      </c>
      <c r="K212" s="38">
        <f>E212+H212</f>
        <v>0</v>
      </c>
      <c r="L212" s="38">
        <f>J212-K212</f>
        <v>0</v>
      </c>
      <c r="M212" s="38">
        <f>C212-J212</f>
        <v>92400000</v>
      </c>
      <c r="N212" s="155">
        <f>(K212/C212)*100</f>
        <v>0</v>
      </c>
    </row>
    <row r="213" spans="1:14" ht="12.75">
      <c r="A213" s="36" t="s">
        <v>68</v>
      </c>
      <c r="B213" s="37" t="s">
        <v>34</v>
      </c>
      <c r="C213" s="152">
        <v>17325000</v>
      </c>
      <c r="D213" s="38">
        <f t="shared" si="12"/>
        <v>3600000</v>
      </c>
      <c r="E213" s="38">
        <f t="shared" si="12"/>
        <v>3600000</v>
      </c>
      <c r="F213" s="38">
        <f>D213-E213</f>
        <v>0</v>
      </c>
      <c r="G213" s="38">
        <v>0</v>
      </c>
      <c r="H213" s="38">
        <v>0</v>
      </c>
      <c r="I213" s="38">
        <f>(G213-H213)</f>
        <v>0</v>
      </c>
      <c r="J213" s="38">
        <f>SUM(D213+G213)</f>
        <v>3600000</v>
      </c>
      <c r="K213" s="38">
        <f>E213+H213</f>
        <v>3600000</v>
      </c>
      <c r="L213" s="38">
        <f>J213-K213</f>
        <v>0</v>
      </c>
      <c r="M213" s="38">
        <f>C213-J213</f>
        <v>13725000</v>
      </c>
      <c r="N213" s="155">
        <f>(K213/C213)*100</f>
        <v>20.77922077922078</v>
      </c>
    </row>
    <row r="214" spans="1:14" ht="12.75">
      <c r="A214" s="36" t="s">
        <v>65</v>
      </c>
      <c r="B214" s="37" t="s">
        <v>31</v>
      </c>
      <c r="C214" s="151">
        <v>3465000</v>
      </c>
      <c r="D214" s="38">
        <f t="shared" si="12"/>
        <v>500000</v>
      </c>
      <c r="E214" s="38">
        <f t="shared" si="12"/>
        <v>500000</v>
      </c>
      <c r="F214" s="38">
        <f>D214-E214</f>
        <v>0</v>
      </c>
      <c r="G214" s="38">
        <v>0</v>
      </c>
      <c r="H214" s="38">
        <v>0</v>
      </c>
      <c r="I214" s="38">
        <f>(G214-H214)</f>
        <v>0</v>
      </c>
      <c r="J214" s="38">
        <f>SUM(D214+G214)</f>
        <v>500000</v>
      </c>
      <c r="K214" s="38">
        <f>E214+H214</f>
        <v>500000</v>
      </c>
      <c r="L214" s="38">
        <f>J214-K214</f>
        <v>0</v>
      </c>
      <c r="M214" s="38">
        <f>C214-J214</f>
        <v>2965000</v>
      </c>
      <c r="N214" s="155">
        <f>(K214/C214)*100</f>
        <v>14.43001443001443</v>
      </c>
    </row>
    <row r="215" spans="1:14" ht="12.75">
      <c r="A215" s="20"/>
      <c r="B215" s="18" t="s">
        <v>35</v>
      </c>
      <c r="C215" s="153"/>
      <c r="D215" s="38"/>
      <c r="E215" s="38"/>
      <c r="F215" s="21"/>
      <c r="G215" s="21"/>
      <c r="H215" s="21"/>
      <c r="I215" s="21"/>
      <c r="J215" s="21"/>
      <c r="K215" s="21"/>
      <c r="L215" s="21"/>
      <c r="M215" s="21"/>
      <c r="N215" s="156"/>
    </row>
    <row r="216" spans="1:14" ht="12.75">
      <c r="A216" s="36" t="s">
        <v>69</v>
      </c>
      <c r="B216" s="37" t="s">
        <v>36</v>
      </c>
      <c r="C216" s="152">
        <v>38500000</v>
      </c>
      <c r="D216" s="38">
        <f aca="true" t="shared" si="13" ref="D216:E218">J169</f>
        <v>0</v>
      </c>
      <c r="E216" s="38">
        <f t="shared" si="13"/>
        <v>0</v>
      </c>
      <c r="F216" s="38">
        <f>D216-E216</f>
        <v>0</v>
      </c>
      <c r="G216" s="38">
        <f>'[1]Parkir'!$H$57</f>
        <v>0</v>
      </c>
      <c r="H216" s="38">
        <f>'[1]Parkir'!$H$58</f>
        <v>0</v>
      </c>
      <c r="I216" s="38">
        <f>(G216-H216)</f>
        <v>0</v>
      </c>
      <c r="J216" s="38">
        <f>SUM(D216+G216)</f>
        <v>0</v>
      </c>
      <c r="K216" s="38">
        <f>E216+H216</f>
        <v>0</v>
      </c>
      <c r="L216" s="38">
        <f>J216-K216</f>
        <v>0</v>
      </c>
      <c r="M216" s="38">
        <f>C216-J216</f>
        <v>38500000</v>
      </c>
      <c r="N216" s="155">
        <f>(K216/C216)*100</f>
        <v>0</v>
      </c>
    </row>
    <row r="217" spans="1:14" ht="12.75">
      <c r="A217" s="36" t="s">
        <v>70</v>
      </c>
      <c r="B217" s="37" t="s">
        <v>37</v>
      </c>
      <c r="C217" s="152">
        <v>202125000</v>
      </c>
      <c r="D217" s="38">
        <f t="shared" si="13"/>
        <v>46596000</v>
      </c>
      <c r="E217" s="38">
        <f t="shared" si="13"/>
        <v>46596000</v>
      </c>
      <c r="F217" s="38">
        <f>D217-E217</f>
        <v>0</v>
      </c>
      <c r="G217" s="38">
        <f>'[1]Parkir'!$J$203</f>
        <v>1968000</v>
      </c>
      <c r="H217" s="38">
        <f>'[1]Parkir'!$J$204</f>
        <v>1968000</v>
      </c>
      <c r="I217" s="38">
        <f>(G217-H217)</f>
        <v>0</v>
      </c>
      <c r="J217" s="38">
        <f>SUM(D217+G217)</f>
        <v>48564000</v>
      </c>
      <c r="K217" s="38">
        <f>E217+H217</f>
        <v>48564000</v>
      </c>
      <c r="L217" s="38">
        <f>J217-K217</f>
        <v>0</v>
      </c>
      <c r="M217" s="38">
        <f>C217-J217</f>
        <v>153561000</v>
      </c>
      <c r="N217" s="155">
        <f>(K217/C217)*100</f>
        <v>24.026716141001856</v>
      </c>
    </row>
    <row r="218" spans="1:14" ht="12.75">
      <c r="A218" s="36" t="s">
        <v>71</v>
      </c>
      <c r="B218" s="37" t="s">
        <v>38</v>
      </c>
      <c r="C218" s="152">
        <v>161700000</v>
      </c>
      <c r="D218" s="38">
        <f t="shared" si="13"/>
        <v>63552000</v>
      </c>
      <c r="E218" s="38">
        <f t="shared" si="13"/>
        <v>63552000</v>
      </c>
      <c r="F218" s="38">
        <f>D218-E218</f>
        <v>0</v>
      </c>
      <c r="G218" s="38">
        <f>'[1]Parkir'!$L$203</f>
        <v>3108000</v>
      </c>
      <c r="H218" s="38">
        <f>'[1]Parkir'!$L$204</f>
        <v>3108000</v>
      </c>
      <c r="I218" s="38">
        <f>(G218-H218)</f>
        <v>0</v>
      </c>
      <c r="J218" s="38">
        <f>SUM(D218+G218)</f>
        <v>66660000</v>
      </c>
      <c r="K218" s="38">
        <f>E218+H218</f>
        <v>66660000</v>
      </c>
      <c r="L218" s="38">
        <f>J218-K218</f>
        <v>0</v>
      </c>
      <c r="M218" s="38">
        <f>C218-J218</f>
        <v>95040000</v>
      </c>
      <c r="N218" s="155">
        <f>(K218/C218)*100</f>
        <v>41.224489795918366</v>
      </c>
    </row>
    <row r="219" spans="1:14" ht="12.75">
      <c r="A219" s="165"/>
      <c r="B219" s="167" t="s">
        <v>39</v>
      </c>
      <c r="C219" s="34"/>
      <c r="D219" s="159"/>
      <c r="E219" s="160"/>
      <c r="F219" s="34"/>
      <c r="G219" s="34"/>
      <c r="H219" s="34"/>
      <c r="I219" s="34"/>
      <c r="J219" s="34"/>
      <c r="K219" s="34"/>
      <c r="L219" s="34"/>
      <c r="M219" s="157"/>
      <c r="N219" s="169"/>
    </row>
    <row r="220" spans="1:14" ht="12.75">
      <c r="A220" s="166"/>
      <c r="B220" s="168"/>
      <c r="C220" s="35"/>
      <c r="D220" s="39"/>
      <c r="E220" s="40"/>
      <c r="F220" s="35"/>
      <c r="G220" s="35"/>
      <c r="H220" s="35"/>
      <c r="I220" s="35"/>
      <c r="J220" s="35"/>
      <c r="K220" s="35"/>
      <c r="L220" s="35"/>
      <c r="M220" s="35"/>
      <c r="N220" s="169"/>
    </row>
    <row r="221" spans="1:14" ht="12.75">
      <c r="A221" s="36" t="s">
        <v>72</v>
      </c>
      <c r="B221" s="37" t="s">
        <v>40</v>
      </c>
      <c r="C221" s="151">
        <v>9240000</v>
      </c>
      <c r="D221" s="38">
        <f aca="true" t="shared" si="14" ref="D221:E224">J174</f>
        <v>0</v>
      </c>
      <c r="E221" s="38">
        <f t="shared" si="14"/>
        <v>0</v>
      </c>
      <c r="F221" s="38">
        <f>D221-E221</f>
        <v>0</v>
      </c>
      <c r="G221" s="38">
        <v>0</v>
      </c>
      <c r="H221" s="38">
        <v>0</v>
      </c>
      <c r="I221" s="38">
        <f>(G221-H221)</f>
        <v>0</v>
      </c>
      <c r="J221" s="38">
        <f>SUM(D221+G221)</f>
        <v>0</v>
      </c>
      <c r="K221" s="38">
        <f>E221+H221</f>
        <v>0</v>
      </c>
      <c r="L221" s="38">
        <f>J221-K221</f>
        <v>0</v>
      </c>
      <c r="M221" s="38">
        <f>C221-J221</f>
        <v>9240000</v>
      </c>
      <c r="N221" s="155">
        <f>(K221/C221)*100</f>
        <v>0</v>
      </c>
    </row>
    <row r="222" spans="1:14" ht="12.75">
      <c r="A222" s="36" t="s">
        <v>119</v>
      </c>
      <c r="B222" s="37" t="s">
        <v>41</v>
      </c>
      <c r="C222" s="151">
        <v>231000000</v>
      </c>
      <c r="D222" s="38">
        <f t="shared" si="14"/>
        <v>0</v>
      </c>
      <c r="E222" s="38">
        <f t="shared" si="14"/>
        <v>0</v>
      </c>
      <c r="F222" s="38">
        <f>D222-E222</f>
        <v>0</v>
      </c>
      <c r="G222" s="38">
        <v>0</v>
      </c>
      <c r="H222" s="38">
        <v>0</v>
      </c>
      <c r="I222" s="38">
        <f>(G222-H222)</f>
        <v>0</v>
      </c>
      <c r="J222" s="38">
        <f>SUM(D222+G222)</f>
        <v>0</v>
      </c>
      <c r="K222" s="38">
        <f>E222+H222</f>
        <v>0</v>
      </c>
      <c r="L222" s="38">
        <f>J222-K222</f>
        <v>0</v>
      </c>
      <c r="M222" s="38">
        <f>C222-J222</f>
        <v>231000000</v>
      </c>
      <c r="N222" s="155">
        <f>(K222/C222)*100</f>
        <v>0</v>
      </c>
    </row>
    <row r="223" spans="1:14" ht="12.75">
      <c r="A223" s="36" t="s">
        <v>73</v>
      </c>
      <c r="B223" s="161" t="s">
        <v>42</v>
      </c>
      <c r="C223" s="151">
        <v>854700000</v>
      </c>
      <c r="D223" s="38">
        <f t="shared" si="14"/>
        <v>235025000</v>
      </c>
      <c r="E223" s="38">
        <f t="shared" si="14"/>
        <v>235025000</v>
      </c>
      <c r="F223" s="38">
        <f>D223-E223</f>
        <v>0</v>
      </c>
      <c r="G223" s="38">
        <f>'[1]Pengunjung'!$L$202</f>
        <v>10970000</v>
      </c>
      <c r="H223" s="38">
        <f>'[1]Pengunjung'!$L$203</f>
        <v>10970000</v>
      </c>
      <c r="I223" s="38">
        <f>(G223-H223)</f>
        <v>0</v>
      </c>
      <c r="J223" s="38">
        <f>SUM(D223+G223)</f>
        <v>245995000</v>
      </c>
      <c r="K223" s="38">
        <f>E223+H223</f>
        <v>245995000</v>
      </c>
      <c r="L223" s="38">
        <f>J223-K223</f>
        <v>0</v>
      </c>
      <c r="M223" s="38">
        <f>C223-J223</f>
        <v>608705000</v>
      </c>
      <c r="N223" s="155">
        <f>(K223/C223)*100</f>
        <v>28.781443781443784</v>
      </c>
    </row>
    <row r="224" spans="1:14" ht="12.75">
      <c r="A224" s="36" t="s">
        <v>74</v>
      </c>
      <c r="B224" s="161" t="s">
        <v>43</v>
      </c>
      <c r="C224" s="154">
        <v>623700000</v>
      </c>
      <c r="D224" s="38">
        <f t="shared" si="14"/>
        <v>168030000</v>
      </c>
      <c r="E224" s="38">
        <f t="shared" si="14"/>
        <v>168030000</v>
      </c>
      <c r="F224" s="38">
        <f>D224-E224</f>
        <v>0</v>
      </c>
      <c r="G224" s="39">
        <f>'[1]Pengunjung'!$N$202</f>
        <v>8682500</v>
      </c>
      <c r="H224" s="39">
        <f>'[1]Pengunjung'!$N$203</f>
        <v>8682500</v>
      </c>
      <c r="I224" s="38">
        <f>(G224-H224)</f>
        <v>0</v>
      </c>
      <c r="J224" s="38">
        <f>SUM(D224+G224)</f>
        <v>176712500</v>
      </c>
      <c r="K224" s="38">
        <f>E224+H224</f>
        <v>176712500</v>
      </c>
      <c r="L224" s="38">
        <f>J224-K224</f>
        <v>0</v>
      </c>
      <c r="M224" s="38">
        <f>C224-J224</f>
        <v>446987500</v>
      </c>
      <c r="N224" s="158">
        <f>(K224/C224)*100</f>
        <v>28.332932499599167</v>
      </c>
    </row>
    <row r="225" spans="1:14" ht="12.75">
      <c r="A225" s="36"/>
      <c r="B225" s="37" t="s">
        <v>4</v>
      </c>
      <c r="C225" s="38">
        <f aca="true" t="shared" si="15" ref="C225:M225">SUM(C207:C224)</f>
        <v>2306920000</v>
      </c>
      <c r="D225" s="38">
        <f t="shared" si="15"/>
        <v>536884000</v>
      </c>
      <c r="E225" s="38">
        <f t="shared" si="15"/>
        <v>536884000</v>
      </c>
      <c r="F225" s="38">
        <f t="shared" si="15"/>
        <v>0</v>
      </c>
      <c r="G225" s="38">
        <f t="shared" si="15"/>
        <v>25600000</v>
      </c>
      <c r="H225" s="38">
        <f t="shared" si="15"/>
        <v>25600000</v>
      </c>
      <c r="I225" s="38">
        <f t="shared" si="15"/>
        <v>0</v>
      </c>
      <c r="J225" s="38">
        <f t="shared" si="15"/>
        <v>562484000</v>
      </c>
      <c r="K225" s="38">
        <f t="shared" si="15"/>
        <v>562484000</v>
      </c>
      <c r="L225" s="38">
        <f t="shared" si="15"/>
        <v>0</v>
      </c>
      <c r="M225" s="38">
        <f t="shared" si="15"/>
        <v>1744436000</v>
      </c>
      <c r="N225" s="155">
        <f>(K225/C225)*100</f>
        <v>24.382466665510723</v>
      </c>
    </row>
    <row r="226" spans="1:14" ht="12.75">
      <c r="A226" s="72"/>
      <c r="B226" s="73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5"/>
    </row>
    <row r="227" spans="1:13" ht="12.75">
      <c r="A227" s="28"/>
      <c r="B227" s="13"/>
      <c r="C227" s="29" t="s">
        <v>44</v>
      </c>
      <c r="D227" s="29"/>
      <c r="E227" s="29"/>
      <c r="F227" s="29"/>
      <c r="G227" s="29"/>
      <c r="H227" s="29"/>
      <c r="I227" s="29"/>
      <c r="J227" s="29"/>
      <c r="K227" s="29"/>
      <c r="L227" s="29"/>
      <c r="M227" s="29"/>
    </row>
    <row r="228" spans="2:13" ht="10.5">
      <c r="B228" s="170" t="s">
        <v>27</v>
      </c>
      <c r="C228" s="170"/>
      <c r="D228" s="170"/>
      <c r="G228" s="8"/>
      <c r="I228" s="164" t="s">
        <v>147</v>
      </c>
      <c r="J228" s="164"/>
      <c r="K228" s="164"/>
      <c r="L228" s="164"/>
      <c r="M228" s="25"/>
    </row>
    <row r="229" spans="2:13" ht="10.5">
      <c r="B229" s="170" t="s">
        <v>26</v>
      </c>
      <c r="C229" s="170"/>
      <c r="D229" s="170"/>
      <c r="E229" s="25"/>
      <c r="G229" s="22"/>
      <c r="I229" s="170" t="s">
        <v>7</v>
      </c>
      <c r="J229" s="170"/>
      <c r="K229" s="170"/>
      <c r="L229" s="170"/>
      <c r="M229" s="25"/>
    </row>
    <row r="230" spans="2:13" ht="10.5">
      <c r="B230" s="3"/>
      <c r="C230" s="3"/>
      <c r="E230" s="25"/>
      <c r="G230" s="29"/>
      <c r="H230" s="22"/>
      <c r="M230" s="23"/>
    </row>
    <row r="231" spans="2:12" ht="10.5">
      <c r="B231" s="3"/>
      <c r="C231" s="3"/>
      <c r="E231" s="25"/>
      <c r="G231" s="29"/>
      <c r="H231" s="22"/>
      <c r="J231" s="7"/>
      <c r="L231" s="7"/>
    </row>
    <row r="232" spans="2:12" ht="10.5">
      <c r="B232" s="163" t="s">
        <v>76</v>
      </c>
      <c r="C232" s="163"/>
      <c r="D232" s="163"/>
      <c r="E232" s="25"/>
      <c r="G232" s="23"/>
      <c r="I232" s="163" t="s">
        <v>133</v>
      </c>
      <c r="J232" s="163"/>
      <c r="K232" s="163"/>
      <c r="L232" s="163"/>
    </row>
    <row r="233" spans="2:12" ht="10.5">
      <c r="B233" s="164" t="s">
        <v>118</v>
      </c>
      <c r="C233" s="164"/>
      <c r="D233" s="164"/>
      <c r="E233" s="25"/>
      <c r="G233" s="31"/>
      <c r="I233" s="164" t="s">
        <v>136</v>
      </c>
      <c r="J233" s="164"/>
      <c r="K233" s="164"/>
      <c r="L233" s="164"/>
    </row>
    <row r="234" spans="2:12" ht="10.5">
      <c r="B234" s="164" t="s">
        <v>77</v>
      </c>
      <c r="C234" s="164"/>
      <c r="D234" s="164"/>
      <c r="E234" s="22"/>
      <c r="G234" s="8"/>
      <c r="H234" s="22"/>
      <c r="I234" s="164" t="s">
        <v>135</v>
      </c>
      <c r="J234" s="164"/>
      <c r="K234" s="164"/>
      <c r="L234" s="164"/>
    </row>
    <row r="237" spans="1:13" ht="12.75">
      <c r="A237" s="188" t="s">
        <v>18</v>
      </c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</row>
    <row r="238" spans="1:13" ht="12.75">
      <c r="A238" s="188" t="s">
        <v>112</v>
      </c>
      <c r="B238" s="188"/>
      <c r="C238" s="188"/>
      <c r="D238" s="188"/>
      <c r="E238" s="188"/>
      <c r="F238" s="188"/>
      <c r="G238" s="188"/>
      <c r="H238" s="188"/>
      <c r="I238" s="188"/>
      <c r="J238" s="188"/>
      <c r="K238" s="188"/>
      <c r="L238" s="188"/>
      <c r="M238" s="188"/>
    </row>
    <row r="239" ht="10.5">
      <c r="C239" s="1" t="s">
        <v>19</v>
      </c>
    </row>
    <row r="240" spans="1:6" ht="12.75">
      <c r="A240" s="11" t="s">
        <v>0</v>
      </c>
      <c r="B240" s="5"/>
      <c r="C240" s="12" t="s">
        <v>1</v>
      </c>
      <c r="D240" s="24" t="s">
        <v>75</v>
      </c>
      <c r="E240" s="3"/>
      <c r="F240" s="6"/>
    </row>
    <row r="241" spans="1:10" ht="12.75">
      <c r="A241" s="189" t="s">
        <v>29</v>
      </c>
      <c r="B241" s="189"/>
      <c r="C241" s="12" t="s">
        <v>1</v>
      </c>
      <c r="D241" s="16" t="s">
        <v>149</v>
      </c>
      <c r="E241" s="16"/>
      <c r="F241" s="11"/>
      <c r="J241" s="30"/>
    </row>
    <row r="242" spans="1:6" ht="12.75">
      <c r="A242" s="11" t="s">
        <v>7</v>
      </c>
      <c r="B242" s="11"/>
      <c r="C242" s="12" t="s">
        <v>1</v>
      </c>
      <c r="D242" s="16" t="s">
        <v>133</v>
      </c>
      <c r="E242" s="3"/>
      <c r="F242" s="11"/>
    </row>
    <row r="243" spans="1:6" ht="12.75">
      <c r="A243" s="11" t="s">
        <v>25</v>
      </c>
      <c r="B243" s="11"/>
      <c r="C243" s="12" t="s">
        <v>1</v>
      </c>
      <c r="D243" s="17" t="s">
        <v>148</v>
      </c>
      <c r="E243" s="3"/>
      <c r="F243" s="11"/>
    </row>
    <row r="244" ht="10.5">
      <c r="M244" s="2"/>
    </row>
    <row r="245" spans="1:14" ht="12.75">
      <c r="A245" s="183" t="s">
        <v>2</v>
      </c>
      <c r="B245" s="183" t="s">
        <v>3</v>
      </c>
      <c r="C245" s="183" t="s">
        <v>5</v>
      </c>
      <c r="D245" s="190" t="s">
        <v>45</v>
      </c>
      <c r="E245" s="190"/>
      <c r="F245" s="190"/>
      <c r="G245" s="191" t="s">
        <v>28</v>
      </c>
      <c r="H245" s="191"/>
      <c r="I245" s="191"/>
      <c r="J245" s="190" t="s">
        <v>8</v>
      </c>
      <c r="K245" s="190"/>
      <c r="L245" s="190"/>
      <c r="M245" s="190"/>
      <c r="N245" s="183" t="s">
        <v>58</v>
      </c>
    </row>
    <row r="246" spans="1:14" ht="10.5">
      <c r="A246" s="184"/>
      <c r="B246" s="184"/>
      <c r="C246" s="184"/>
      <c r="D246" s="183" t="s">
        <v>6</v>
      </c>
      <c r="E246" s="187">
        <f>J213</f>
        <v>3600000</v>
      </c>
      <c r="F246" s="183" t="s">
        <v>10</v>
      </c>
      <c r="G246" s="183" t="s">
        <v>6</v>
      </c>
      <c r="H246" s="183" t="s">
        <v>9</v>
      </c>
      <c r="I246" s="183" t="s">
        <v>10</v>
      </c>
      <c r="J246" s="183" t="s">
        <v>11</v>
      </c>
      <c r="K246" s="183" t="s">
        <v>12</v>
      </c>
      <c r="L246" s="183" t="s">
        <v>13</v>
      </c>
      <c r="M246" s="183" t="s">
        <v>14</v>
      </c>
      <c r="N246" s="184"/>
    </row>
    <row r="247" spans="1:14" ht="10.5">
      <c r="A247" s="185"/>
      <c r="B247" s="185"/>
      <c r="C247" s="185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5"/>
    </row>
    <row r="248" spans="1:14" ht="10.5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</row>
    <row r="249" spans="1:14" ht="10.5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</row>
    <row r="250" spans="1:14" ht="10.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</row>
    <row r="251" spans="1:14" ht="19.5">
      <c r="A251" s="10">
        <v>1</v>
      </c>
      <c r="B251" s="10">
        <v>2</v>
      </c>
      <c r="C251" s="10">
        <v>3</v>
      </c>
      <c r="D251" s="10">
        <v>4</v>
      </c>
      <c r="E251" s="10">
        <v>5</v>
      </c>
      <c r="F251" s="26" t="s">
        <v>22</v>
      </c>
      <c r="G251" s="14">
        <v>7</v>
      </c>
      <c r="H251" s="10">
        <v>8</v>
      </c>
      <c r="I251" s="15" t="s">
        <v>23</v>
      </c>
      <c r="J251" s="10" t="s">
        <v>15</v>
      </c>
      <c r="K251" s="10" t="s">
        <v>16</v>
      </c>
      <c r="L251" s="27" t="s">
        <v>24</v>
      </c>
      <c r="M251" s="32" t="s">
        <v>17</v>
      </c>
      <c r="N251" s="4"/>
    </row>
    <row r="252" spans="1:14" ht="10.5">
      <c r="A252" s="4"/>
      <c r="B252" s="19" t="s">
        <v>20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0.5">
      <c r="A253" s="4"/>
      <c r="B253" s="19" t="s">
        <v>21</v>
      </c>
      <c r="C253" s="4"/>
      <c r="D253" s="4"/>
      <c r="E253" s="4"/>
      <c r="F253" s="4"/>
      <c r="G253" s="33"/>
      <c r="H253" s="4"/>
      <c r="I253" s="4"/>
      <c r="J253" s="4"/>
      <c r="K253" s="4"/>
      <c r="L253" s="4"/>
      <c r="M253" s="4"/>
      <c r="N253" s="4"/>
    </row>
    <row r="254" spans="1:14" ht="10.5">
      <c r="A254" s="179" t="s">
        <v>64</v>
      </c>
      <c r="B254" s="181" t="s">
        <v>47</v>
      </c>
      <c r="C254" s="174">
        <v>63525000</v>
      </c>
      <c r="D254" s="174">
        <f>J207</f>
        <v>20452500</v>
      </c>
      <c r="E254" s="174">
        <f>K207</f>
        <v>20452500</v>
      </c>
      <c r="F254" s="174">
        <f>D254-E254</f>
        <v>0</v>
      </c>
      <c r="G254" s="174">
        <f>'[1]SAMPAH'!$G$255</f>
        <v>4342500</v>
      </c>
      <c r="H254" s="174">
        <f>'[1]SAMPAH'!$G$256</f>
        <v>4342500</v>
      </c>
      <c r="I254" s="174">
        <f>G254-H254</f>
        <v>0</v>
      </c>
      <c r="J254" s="174">
        <f>D254+G254</f>
        <v>24795000</v>
      </c>
      <c r="K254" s="174">
        <f>E254+H254</f>
        <v>24795000</v>
      </c>
      <c r="L254" s="174">
        <f>J254-K254</f>
        <v>0</v>
      </c>
      <c r="M254" s="174">
        <f>C254-J254</f>
        <v>38730000</v>
      </c>
      <c r="N254" s="176">
        <f>(K254/C254)*100</f>
        <v>39.031877213695395</v>
      </c>
    </row>
    <row r="255" spans="1:14" ht="20.25" customHeight="1">
      <c r="A255" s="180"/>
      <c r="B255" s="182"/>
      <c r="C255" s="175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7"/>
    </row>
    <row r="256" spans="1:14" ht="10.5">
      <c r="A256" s="178"/>
      <c r="B256" s="171" t="s">
        <v>30</v>
      </c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2"/>
    </row>
    <row r="257" spans="1:14" ht="10.5">
      <c r="A257" s="166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73"/>
    </row>
    <row r="258" spans="1:14" ht="12.75">
      <c r="A258" s="36" t="s">
        <v>66</v>
      </c>
      <c r="B258" s="58" t="s">
        <v>63</v>
      </c>
      <c r="C258" s="151">
        <v>9240000</v>
      </c>
      <c r="D258" s="38">
        <f aca="true" t="shared" si="16" ref="D258:E261">J211</f>
        <v>0</v>
      </c>
      <c r="E258" s="38">
        <f t="shared" si="16"/>
        <v>0</v>
      </c>
      <c r="F258" s="38">
        <f>D258-E258</f>
        <v>0</v>
      </c>
      <c r="G258" s="38">
        <v>8500000</v>
      </c>
      <c r="H258" s="38">
        <v>8500000</v>
      </c>
      <c r="I258" s="38">
        <f>(G258-H258)</f>
        <v>0</v>
      </c>
      <c r="J258" s="38">
        <f>SUM(D258+G258)</f>
        <v>8500000</v>
      </c>
      <c r="K258" s="38">
        <f>E258+H258</f>
        <v>8500000</v>
      </c>
      <c r="L258" s="38">
        <f>J258-K258</f>
        <v>0</v>
      </c>
      <c r="M258" s="38">
        <f>C258-J258</f>
        <v>740000</v>
      </c>
      <c r="N258" s="155">
        <f>(K258/C258)*100</f>
        <v>91.991341991342</v>
      </c>
    </row>
    <row r="259" spans="1:14" ht="12.75">
      <c r="A259" s="36" t="s">
        <v>67</v>
      </c>
      <c r="B259" s="37" t="s">
        <v>33</v>
      </c>
      <c r="C259" s="152">
        <v>92400000</v>
      </c>
      <c r="D259" s="38">
        <f t="shared" si="16"/>
        <v>0</v>
      </c>
      <c r="E259" s="38">
        <f t="shared" si="16"/>
        <v>0</v>
      </c>
      <c r="F259" s="38">
        <f>D259-E259</f>
        <v>0</v>
      </c>
      <c r="G259" s="38">
        <v>90187500</v>
      </c>
      <c r="H259" s="38">
        <v>90187500</v>
      </c>
      <c r="I259" s="38">
        <f>(G259-H259)</f>
        <v>0</v>
      </c>
      <c r="J259" s="38">
        <f>SUM(D259+G259)</f>
        <v>90187500</v>
      </c>
      <c r="K259" s="38">
        <f>E259+H259</f>
        <v>90187500</v>
      </c>
      <c r="L259" s="38">
        <f>J259-K259</f>
        <v>0</v>
      </c>
      <c r="M259" s="38">
        <f>C259-J259</f>
        <v>2212500</v>
      </c>
      <c r="N259" s="155">
        <f>(K259/C259)*100</f>
        <v>97.60551948051948</v>
      </c>
    </row>
    <row r="260" spans="1:14" ht="12.75">
      <c r="A260" s="36" t="s">
        <v>68</v>
      </c>
      <c r="B260" s="37" t="s">
        <v>34</v>
      </c>
      <c r="C260" s="152">
        <v>17325000</v>
      </c>
      <c r="D260" s="38">
        <f t="shared" si="16"/>
        <v>3600000</v>
      </c>
      <c r="E260" s="38">
        <f t="shared" si="16"/>
        <v>3600000</v>
      </c>
      <c r="F260" s="38">
        <f>D260-E260</f>
        <v>0</v>
      </c>
      <c r="G260" s="38">
        <v>4200000</v>
      </c>
      <c r="H260" s="38">
        <v>4200000</v>
      </c>
      <c r="I260" s="38">
        <f>(G260-H260)</f>
        <v>0</v>
      </c>
      <c r="J260" s="38">
        <f>SUM(D260+G260)</f>
        <v>7800000</v>
      </c>
      <c r="K260" s="38">
        <f>E260+H260</f>
        <v>7800000</v>
      </c>
      <c r="L260" s="38">
        <f>J260-K260</f>
        <v>0</v>
      </c>
      <c r="M260" s="38">
        <f>C260-J260</f>
        <v>9525000</v>
      </c>
      <c r="N260" s="155">
        <f>(K260/C260)*100</f>
        <v>45.02164502164502</v>
      </c>
    </row>
    <row r="261" spans="1:14" ht="12.75">
      <c r="A261" s="36" t="s">
        <v>65</v>
      </c>
      <c r="B261" s="37" t="s">
        <v>31</v>
      </c>
      <c r="C261" s="151">
        <v>3465000</v>
      </c>
      <c r="D261" s="38">
        <f t="shared" si="16"/>
        <v>500000</v>
      </c>
      <c r="E261" s="38">
        <f t="shared" si="16"/>
        <v>500000</v>
      </c>
      <c r="F261" s="38">
        <f>D261-E261</f>
        <v>0</v>
      </c>
      <c r="G261" s="38">
        <v>0</v>
      </c>
      <c r="H261" s="38">
        <v>0</v>
      </c>
      <c r="I261" s="38">
        <f>(G261-H261)</f>
        <v>0</v>
      </c>
      <c r="J261" s="38">
        <f>SUM(D261+G261)</f>
        <v>500000</v>
      </c>
      <c r="K261" s="38">
        <f>E261+H261</f>
        <v>500000</v>
      </c>
      <c r="L261" s="38">
        <f>J261-K261</f>
        <v>0</v>
      </c>
      <c r="M261" s="38">
        <f>C261-J261</f>
        <v>2965000</v>
      </c>
      <c r="N261" s="155">
        <f>(K261/C261)*100</f>
        <v>14.43001443001443</v>
      </c>
    </row>
    <row r="262" spans="1:14" ht="12.75">
      <c r="A262" s="20"/>
      <c r="B262" s="18" t="s">
        <v>35</v>
      </c>
      <c r="C262" s="153"/>
      <c r="D262" s="38"/>
      <c r="E262" s="38"/>
      <c r="F262" s="21"/>
      <c r="G262" s="21"/>
      <c r="H262" s="21"/>
      <c r="I262" s="21"/>
      <c r="J262" s="21"/>
      <c r="K262" s="21"/>
      <c r="L262" s="21"/>
      <c r="M262" s="21"/>
      <c r="N262" s="156"/>
    </row>
    <row r="263" spans="1:14" ht="12.75">
      <c r="A263" s="36" t="s">
        <v>69</v>
      </c>
      <c r="B263" s="37" t="s">
        <v>36</v>
      </c>
      <c r="C263" s="152">
        <v>38500000</v>
      </c>
      <c r="D263" s="38">
        <f aca="true" t="shared" si="17" ref="D263:E265">J216</f>
        <v>0</v>
      </c>
      <c r="E263" s="38">
        <f t="shared" si="17"/>
        <v>0</v>
      </c>
      <c r="F263" s="38">
        <f>D263-E263</f>
        <v>0</v>
      </c>
      <c r="G263" s="38">
        <f>'[1]Parkir'!$H$251</f>
        <v>19000000</v>
      </c>
      <c r="H263" s="38">
        <f>'[1]Parkir'!$H$252</f>
        <v>19000000</v>
      </c>
      <c r="I263" s="38">
        <f>(G263-H263)</f>
        <v>0</v>
      </c>
      <c r="J263" s="38">
        <f>SUM(D263+G263)</f>
        <v>19000000</v>
      </c>
      <c r="K263" s="38">
        <f>E263+H263</f>
        <v>19000000</v>
      </c>
      <c r="L263" s="38">
        <f>J263-K263</f>
        <v>0</v>
      </c>
      <c r="M263" s="38">
        <f>C263-J263</f>
        <v>19500000</v>
      </c>
      <c r="N263" s="155">
        <f>(K263/C263)*100</f>
        <v>49.35064935064935</v>
      </c>
    </row>
    <row r="264" spans="1:14" ht="12.75">
      <c r="A264" s="36" t="s">
        <v>70</v>
      </c>
      <c r="B264" s="37" t="s">
        <v>37</v>
      </c>
      <c r="C264" s="152">
        <v>202125000</v>
      </c>
      <c r="D264" s="38">
        <f t="shared" si="17"/>
        <v>48564000</v>
      </c>
      <c r="E264" s="38">
        <f t="shared" si="17"/>
        <v>48564000</v>
      </c>
      <c r="F264" s="38">
        <f>D264-E264</f>
        <v>0</v>
      </c>
      <c r="G264" s="38">
        <f>'[1]Parkir'!$J$251</f>
        <v>10944000</v>
      </c>
      <c r="H264" s="38">
        <f>'[1]Parkir'!$J$252</f>
        <v>10944000</v>
      </c>
      <c r="I264" s="38">
        <f>(G264-H264)</f>
        <v>0</v>
      </c>
      <c r="J264" s="38">
        <f>SUM(D264+G264)</f>
        <v>59508000</v>
      </c>
      <c r="K264" s="38">
        <f>E264+H264</f>
        <v>59508000</v>
      </c>
      <c r="L264" s="38">
        <f>J264-K264</f>
        <v>0</v>
      </c>
      <c r="M264" s="38">
        <f>C264-J264</f>
        <v>142617000</v>
      </c>
      <c r="N264" s="155">
        <f>(K264/C264)*100</f>
        <v>29.441187384044525</v>
      </c>
    </row>
    <row r="265" spans="1:14" ht="12.75">
      <c r="A265" s="36" t="s">
        <v>71</v>
      </c>
      <c r="B265" s="37" t="s">
        <v>38</v>
      </c>
      <c r="C265" s="152">
        <v>161700000</v>
      </c>
      <c r="D265" s="38">
        <f t="shared" si="17"/>
        <v>66660000</v>
      </c>
      <c r="E265" s="38">
        <f t="shared" si="17"/>
        <v>66660000</v>
      </c>
      <c r="F265" s="38">
        <f>D265-E265</f>
        <v>0</v>
      </c>
      <c r="G265" s="38">
        <f>'[1]Parkir'!$L$251</f>
        <v>12818000</v>
      </c>
      <c r="H265" s="38">
        <f>'[1]Parkir'!$L$252</f>
        <v>12818000</v>
      </c>
      <c r="I265" s="38">
        <f>(G265-H265)</f>
        <v>0</v>
      </c>
      <c r="J265" s="38">
        <f>SUM(D265+G265)</f>
        <v>79478000</v>
      </c>
      <c r="K265" s="38">
        <f>E265+H265</f>
        <v>79478000</v>
      </c>
      <c r="L265" s="38">
        <f>J265-K265</f>
        <v>0</v>
      </c>
      <c r="M265" s="38">
        <f>C265-J265</f>
        <v>82222000</v>
      </c>
      <c r="N265" s="155">
        <f>(K265/C265)*100</f>
        <v>49.15151515151515</v>
      </c>
    </row>
    <row r="266" spans="1:14" ht="12.75">
      <c r="A266" s="165"/>
      <c r="B266" s="167" t="s">
        <v>39</v>
      </c>
      <c r="C266" s="34"/>
      <c r="D266" s="159"/>
      <c r="E266" s="160"/>
      <c r="F266" s="34"/>
      <c r="G266" s="34"/>
      <c r="H266" s="34"/>
      <c r="I266" s="34"/>
      <c r="J266" s="34"/>
      <c r="K266" s="34"/>
      <c r="L266" s="34"/>
      <c r="M266" s="157"/>
      <c r="N266" s="169"/>
    </row>
    <row r="267" spans="1:14" ht="12.75">
      <c r="A267" s="166"/>
      <c r="B267" s="168"/>
      <c r="C267" s="35"/>
      <c r="D267" s="39"/>
      <c r="E267" s="40"/>
      <c r="F267" s="35"/>
      <c r="G267" s="35"/>
      <c r="H267" s="35"/>
      <c r="I267" s="35"/>
      <c r="J267" s="35"/>
      <c r="K267" s="35"/>
      <c r="L267" s="35"/>
      <c r="M267" s="35"/>
      <c r="N267" s="169"/>
    </row>
    <row r="268" spans="1:14" ht="12.75">
      <c r="A268" s="36" t="s">
        <v>72</v>
      </c>
      <c r="B268" s="37" t="s">
        <v>40</v>
      </c>
      <c r="C268" s="151">
        <v>9240000</v>
      </c>
      <c r="D268" s="38">
        <f aca="true" t="shared" si="18" ref="D268:E271">J221</f>
        <v>0</v>
      </c>
      <c r="E268" s="38">
        <f t="shared" si="18"/>
        <v>0</v>
      </c>
      <c r="F268" s="38">
        <f>D268-E268</f>
        <v>0</v>
      </c>
      <c r="G268" s="38">
        <v>0</v>
      </c>
      <c r="H268" s="38">
        <v>0</v>
      </c>
      <c r="I268" s="38">
        <f>(G268-H268)</f>
        <v>0</v>
      </c>
      <c r="J268" s="38">
        <f>SUM(D268+G268)</f>
        <v>0</v>
      </c>
      <c r="K268" s="38">
        <f>E268+H268</f>
        <v>0</v>
      </c>
      <c r="L268" s="38">
        <f>J268-K268</f>
        <v>0</v>
      </c>
      <c r="M268" s="38">
        <f>C268-J268</f>
        <v>9240000</v>
      </c>
      <c r="N268" s="155">
        <f>(K268/C268)*100</f>
        <v>0</v>
      </c>
    </row>
    <row r="269" spans="1:14" ht="12.75">
      <c r="A269" s="36" t="s">
        <v>119</v>
      </c>
      <c r="B269" s="37" t="s">
        <v>41</v>
      </c>
      <c r="C269" s="151">
        <v>231000000</v>
      </c>
      <c r="D269" s="38">
        <f t="shared" si="18"/>
        <v>0</v>
      </c>
      <c r="E269" s="38">
        <f t="shared" si="18"/>
        <v>0</v>
      </c>
      <c r="F269" s="38">
        <f>D269-E269</f>
        <v>0</v>
      </c>
      <c r="G269" s="38">
        <f>34812500+39000000</f>
        <v>73812500</v>
      </c>
      <c r="H269" s="38">
        <f>34812500+39000000</f>
        <v>73812500</v>
      </c>
      <c r="I269" s="38">
        <f>(G269-H269)</f>
        <v>0</v>
      </c>
      <c r="J269" s="38">
        <f>SUM(D269+G269)</f>
        <v>73812500</v>
      </c>
      <c r="K269" s="38">
        <f>E269+H269</f>
        <v>73812500</v>
      </c>
      <c r="L269" s="38">
        <f>J269-K269</f>
        <v>0</v>
      </c>
      <c r="M269" s="38">
        <f>C269-J269</f>
        <v>157187500</v>
      </c>
      <c r="N269" s="155">
        <f>(K269/C269)*100</f>
        <v>31.953463203463205</v>
      </c>
    </row>
    <row r="270" spans="1:14" ht="12.75">
      <c r="A270" s="36" t="s">
        <v>73</v>
      </c>
      <c r="B270" s="161" t="s">
        <v>42</v>
      </c>
      <c r="C270" s="151">
        <v>854700000</v>
      </c>
      <c r="D270" s="38">
        <f t="shared" si="18"/>
        <v>245995000</v>
      </c>
      <c r="E270" s="38">
        <f t="shared" si="18"/>
        <v>245995000</v>
      </c>
      <c r="F270" s="38">
        <f>D270-E270</f>
        <v>0</v>
      </c>
      <c r="G270" s="38">
        <f>'[1]Pengunjung'!$L$250</f>
        <v>53600000</v>
      </c>
      <c r="H270" s="38">
        <f>'[1]Pengunjung'!$L$251</f>
        <v>53600000</v>
      </c>
      <c r="I270" s="38">
        <f>(G270-H270)</f>
        <v>0</v>
      </c>
      <c r="J270" s="38">
        <f>SUM(D270+G270)</f>
        <v>299595000</v>
      </c>
      <c r="K270" s="38">
        <f>E270+H270</f>
        <v>299595000</v>
      </c>
      <c r="L270" s="38">
        <f>J270-K270</f>
        <v>0</v>
      </c>
      <c r="M270" s="38">
        <f>C270-J270</f>
        <v>555105000</v>
      </c>
      <c r="N270" s="155">
        <f>(K270/C270)*100</f>
        <v>35.05265005265005</v>
      </c>
    </row>
    <row r="271" spans="1:14" ht="12.75">
      <c r="A271" s="36" t="s">
        <v>74</v>
      </c>
      <c r="B271" s="161" t="s">
        <v>43</v>
      </c>
      <c r="C271" s="154">
        <v>623700000</v>
      </c>
      <c r="D271" s="38">
        <f t="shared" si="18"/>
        <v>176712500</v>
      </c>
      <c r="E271" s="38">
        <f t="shared" si="18"/>
        <v>176712500</v>
      </c>
      <c r="F271" s="38">
        <f>D271-E271</f>
        <v>0</v>
      </c>
      <c r="G271" s="39">
        <f>'[1]Pengunjung'!$N$250</f>
        <v>30060000</v>
      </c>
      <c r="H271" s="39">
        <f>'[1]Pengunjung'!$N$251</f>
        <v>30060000</v>
      </c>
      <c r="I271" s="38">
        <f>(G271-H271)</f>
        <v>0</v>
      </c>
      <c r="J271" s="38">
        <f>SUM(D271+G271)</f>
        <v>206772500</v>
      </c>
      <c r="K271" s="38">
        <f>E271+H271</f>
        <v>206772500</v>
      </c>
      <c r="L271" s="38">
        <f>J271-K271</f>
        <v>0</v>
      </c>
      <c r="M271" s="38">
        <f>C271-J271</f>
        <v>416927500</v>
      </c>
      <c r="N271" s="158">
        <f>(K271/C271)*100</f>
        <v>33.15255731922399</v>
      </c>
    </row>
    <row r="272" spans="1:14" ht="12.75">
      <c r="A272" s="36"/>
      <c r="B272" s="37" t="s">
        <v>4</v>
      </c>
      <c r="C272" s="38">
        <f aca="true" t="shared" si="19" ref="C272:M272">SUM(C254:C271)</f>
        <v>2306920000</v>
      </c>
      <c r="D272" s="38">
        <f t="shared" si="19"/>
        <v>562484000</v>
      </c>
      <c r="E272" s="38">
        <f t="shared" si="19"/>
        <v>562484000</v>
      </c>
      <c r="F272" s="38">
        <f t="shared" si="19"/>
        <v>0</v>
      </c>
      <c r="G272" s="38">
        <f t="shared" si="19"/>
        <v>307464500</v>
      </c>
      <c r="H272" s="38">
        <f t="shared" si="19"/>
        <v>307464500</v>
      </c>
      <c r="I272" s="38">
        <f t="shared" si="19"/>
        <v>0</v>
      </c>
      <c r="J272" s="38">
        <f t="shared" si="19"/>
        <v>869948500</v>
      </c>
      <c r="K272" s="38">
        <f t="shared" si="19"/>
        <v>869948500</v>
      </c>
      <c r="L272" s="38">
        <f t="shared" si="19"/>
        <v>0</v>
      </c>
      <c r="M272" s="38">
        <f t="shared" si="19"/>
        <v>1436971500</v>
      </c>
      <c r="N272" s="155">
        <f>(K272/C272)*100</f>
        <v>37.7103887434328</v>
      </c>
    </row>
    <row r="273" spans="1:14" ht="12.75">
      <c r="A273" s="72"/>
      <c r="B273" s="73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5"/>
    </row>
    <row r="274" spans="1:13" ht="12.75">
      <c r="A274" s="28"/>
      <c r="B274" s="13"/>
      <c r="C274" s="29" t="s">
        <v>44</v>
      </c>
      <c r="D274" s="29"/>
      <c r="E274" s="29"/>
      <c r="F274" s="29"/>
      <c r="G274" s="29"/>
      <c r="H274" s="29"/>
      <c r="I274" s="29"/>
      <c r="J274" s="29"/>
      <c r="K274" s="29"/>
      <c r="L274" s="29"/>
      <c r="M274" s="29"/>
    </row>
    <row r="275" spans="2:13" ht="10.5">
      <c r="B275" s="170" t="s">
        <v>27</v>
      </c>
      <c r="C275" s="170"/>
      <c r="D275" s="170"/>
      <c r="G275" s="8"/>
      <c r="I275" s="164" t="s">
        <v>151</v>
      </c>
      <c r="J275" s="164"/>
      <c r="K275" s="164"/>
      <c r="L275" s="164"/>
      <c r="M275" s="25"/>
    </row>
    <row r="276" spans="2:13" ht="10.5">
      <c r="B276" s="170" t="s">
        <v>153</v>
      </c>
      <c r="C276" s="170"/>
      <c r="D276" s="170"/>
      <c r="E276" s="25"/>
      <c r="G276" s="22"/>
      <c r="I276" s="170" t="s">
        <v>7</v>
      </c>
      <c r="J276" s="170"/>
      <c r="K276" s="170"/>
      <c r="L276" s="170"/>
      <c r="M276" s="25"/>
    </row>
    <row r="277" spans="2:13" ht="10.5">
      <c r="B277" s="3"/>
      <c r="C277" s="3"/>
      <c r="E277" s="25"/>
      <c r="G277" s="29"/>
      <c r="H277" s="22"/>
      <c r="M277" s="23"/>
    </row>
    <row r="278" spans="2:12" ht="10.5">
      <c r="B278" s="3"/>
      <c r="C278" s="3"/>
      <c r="E278" s="25"/>
      <c r="G278" s="29"/>
      <c r="H278" s="22"/>
      <c r="J278" s="7"/>
      <c r="L278" s="7"/>
    </row>
    <row r="279" spans="2:12" ht="10.5">
      <c r="B279" s="163" t="s">
        <v>156</v>
      </c>
      <c r="C279" s="163"/>
      <c r="D279" s="163"/>
      <c r="E279" s="25"/>
      <c r="G279" s="23"/>
      <c r="I279" s="163" t="s">
        <v>133</v>
      </c>
      <c r="J279" s="163"/>
      <c r="K279" s="163"/>
      <c r="L279" s="163"/>
    </row>
    <row r="280" spans="2:12" ht="10.5">
      <c r="B280" s="164" t="s">
        <v>118</v>
      </c>
      <c r="C280" s="164"/>
      <c r="D280" s="164"/>
      <c r="E280" s="25"/>
      <c r="G280" s="31"/>
      <c r="I280" s="164" t="s">
        <v>136</v>
      </c>
      <c r="J280" s="164"/>
      <c r="K280" s="164"/>
      <c r="L280" s="164"/>
    </row>
    <row r="281" spans="2:12" ht="10.5">
      <c r="B281" s="164" t="s">
        <v>154</v>
      </c>
      <c r="C281" s="164"/>
      <c r="D281" s="164"/>
      <c r="E281" s="22"/>
      <c r="G281" s="8"/>
      <c r="H281" s="22"/>
      <c r="I281" s="164" t="s">
        <v>135</v>
      </c>
      <c r="J281" s="164"/>
      <c r="K281" s="164"/>
      <c r="L281" s="164"/>
    </row>
    <row r="284" spans="1:13" ht="12.75">
      <c r="A284" s="188" t="s">
        <v>18</v>
      </c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</row>
    <row r="285" spans="1:13" ht="12.75">
      <c r="A285" s="188" t="s">
        <v>112</v>
      </c>
      <c r="B285" s="188"/>
      <c r="C285" s="188"/>
      <c r="D285" s="188"/>
      <c r="E285" s="188"/>
      <c r="F285" s="188"/>
      <c r="G285" s="188"/>
      <c r="H285" s="188"/>
      <c r="I285" s="188"/>
      <c r="J285" s="188"/>
      <c r="K285" s="188"/>
      <c r="L285" s="188"/>
      <c r="M285" s="188"/>
    </row>
    <row r="286" ht="10.5">
      <c r="C286" s="1" t="s">
        <v>19</v>
      </c>
    </row>
    <row r="287" spans="1:6" ht="12.75">
      <c r="A287" s="11" t="s">
        <v>0</v>
      </c>
      <c r="B287" s="5"/>
      <c r="C287" s="12" t="s">
        <v>1</v>
      </c>
      <c r="D287" s="24" t="s">
        <v>75</v>
      </c>
      <c r="E287" s="3"/>
      <c r="F287" s="6"/>
    </row>
    <row r="288" spans="1:10" ht="12.75">
      <c r="A288" s="189" t="s">
        <v>29</v>
      </c>
      <c r="B288" s="189"/>
      <c r="C288" s="12" t="s">
        <v>1</v>
      </c>
      <c r="D288" s="16" t="s">
        <v>149</v>
      </c>
      <c r="E288" s="16"/>
      <c r="F288" s="11"/>
      <c r="J288" s="30"/>
    </row>
    <row r="289" spans="1:8" ht="12.75">
      <c r="A289" s="11" t="s">
        <v>7</v>
      </c>
      <c r="B289" s="11"/>
      <c r="C289" s="12" t="s">
        <v>1</v>
      </c>
      <c r="D289" s="16" t="s">
        <v>133</v>
      </c>
      <c r="E289" s="3"/>
      <c r="F289" s="11"/>
      <c r="H289" s="1" t="s">
        <v>44</v>
      </c>
    </row>
    <row r="290" spans="1:6" ht="12.75">
      <c r="A290" s="11" t="s">
        <v>25</v>
      </c>
      <c r="B290" s="11"/>
      <c r="C290" s="12" t="s">
        <v>1</v>
      </c>
      <c r="D290" s="17" t="s">
        <v>155</v>
      </c>
      <c r="E290" s="3"/>
      <c r="F290" s="11"/>
    </row>
    <row r="291" ht="10.5">
      <c r="M291" s="2"/>
    </row>
    <row r="292" spans="1:14" ht="12.75">
      <c r="A292" s="183" t="s">
        <v>2</v>
      </c>
      <c r="B292" s="183" t="s">
        <v>3</v>
      </c>
      <c r="C292" s="183" t="s">
        <v>5</v>
      </c>
      <c r="D292" s="190" t="s">
        <v>45</v>
      </c>
      <c r="E292" s="190"/>
      <c r="F292" s="190"/>
      <c r="G292" s="191" t="s">
        <v>28</v>
      </c>
      <c r="H292" s="191"/>
      <c r="I292" s="191"/>
      <c r="J292" s="190" t="s">
        <v>8</v>
      </c>
      <c r="K292" s="190"/>
      <c r="L292" s="190"/>
      <c r="M292" s="190"/>
      <c r="N292" s="183" t="s">
        <v>58</v>
      </c>
    </row>
    <row r="293" spans="1:14" ht="10.5">
      <c r="A293" s="184"/>
      <c r="B293" s="184"/>
      <c r="C293" s="184"/>
      <c r="D293" s="183" t="s">
        <v>6</v>
      </c>
      <c r="E293" s="187">
        <f>J260</f>
        <v>7800000</v>
      </c>
      <c r="F293" s="183" t="s">
        <v>10</v>
      </c>
      <c r="G293" s="183" t="s">
        <v>6</v>
      </c>
      <c r="H293" s="183" t="s">
        <v>9</v>
      </c>
      <c r="I293" s="183" t="s">
        <v>10</v>
      </c>
      <c r="J293" s="183" t="s">
        <v>11</v>
      </c>
      <c r="K293" s="183" t="s">
        <v>12</v>
      </c>
      <c r="L293" s="183" t="s">
        <v>13</v>
      </c>
      <c r="M293" s="183" t="s">
        <v>14</v>
      </c>
      <c r="N293" s="184"/>
    </row>
    <row r="294" spans="1:14" ht="10.5">
      <c r="A294" s="185"/>
      <c r="B294" s="185"/>
      <c r="C294" s="185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5"/>
    </row>
    <row r="295" spans="1:14" ht="10.5">
      <c r="A295" s="185"/>
      <c r="B295" s="185"/>
      <c r="C295" s="185"/>
      <c r="D295" s="185"/>
      <c r="E295" s="185"/>
      <c r="F295" s="185"/>
      <c r="G295" s="185"/>
      <c r="H295" s="185"/>
      <c r="I295" s="185"/>
      <c r="J295" s="185"/>
      <c r="K295" s="185"/>
      <c r="L295" s="185"/>
      <c r="M295" s="185"/>
      <c r="N295" s="185"/>
    </row>
    <row r="296" spans="1:14" ht="10.5">
      <c r="A296" s="185"/>
      <c r="B296" s="185"/>
      <c r="C296" s="185"/>
      <c r="D296" s="185"/>
      <c r="E296" s="185"/>
      <c r="F296" s="185"/>
      <c r="G296" s="185"/>
      <c r="H296" s="185"/>
      <c r="I296" s="185"/>
      <c r="J296" s="185"/>
      <c r="K296" s="185"/>
      <c r="L296" s="185"/>
      <c r="M296" s="185"/>
      <c r="N296" s="185"/>
    </row>
    <row r="297" spans="1:14" ht="10.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</row>
    <row r="298" spans="1:14" ht="19.5">
      <c r="A298" s="10">
        <v>1</v>
      </c>
      <c r="B298" s="10">
        <v>2</v>
      </c>
      <c r="C298" s="10">
        <v>3</v>
      </c>
      <c r="D298" s="10">
        <v>4</v>
      </c>
      <c r="E298" s="10">
        <v>5</v>
      </c>
      <c r="F298" s="26" t="s">
        <v>22</v>
      </c>
      <c r="G298" s="14">
        <v>7</v>
      </c>
      <c r="H298" s="10">
        <v>8</v>
      </c>
      <c r="I298" s="15" t="s">
        <v>23</v>
      </c>
      <c r="J298" s="10" t="s">
        <v>15</v>
      </c>
      <c r="K298" s="10" t="s">
        <v>16</v>
      </c>
      <c r="L298" s="27" t="s">
        <v>24</v>
      </c>
      <c r="M298" s="32" t="s">
        <v>17</v>
      </c>
      <c r="N298" s="4"/>
    </row>
    <row r="299" spans="1:14" ht="10.5">
      <c r="A299" s="4"/>
      <c r="B299" s="19" t="s">
        <v>20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0.5">
      <c r="A300" s="4"/>
      <c r="B300" s="19" t="s">
        <v>21</v>
      </c>
      <c r="C300" s="4"/>
      <c r="D300" s="4"/>
      <c r="E300" s="4"/>
      <c r="F300" s="4"/>
      <c r="G300" s="33"/>
      <c r="H300" s="4"/>
      <c r="I300" s="4"/>
      <c r="J300" s="4"/>
      <c r="K300" s="4"/>
      <c r="L300" s="4"/>
      <c r="M300" s="4"/>
      <c r="N300" s="4"/>
    </row>
    <row r="301" spans="1:14" ht="10.5">
      <c r="A301" s="179" t="s">
        <v>64</v>
      </c>
      <c r="B301" s="181" t="s">
        <v>47</v>
      </c>
      <c r="C301" s="174">
        <v>63525000</v>
      </c>
      <c r="D301" s="174">
        <f>J254</f>
        <v>24795000</v>
      </c>
      <c r="E301" s="174">
        <f>K254</f>
        <v>24795000</v>
      </c>
      <c r="F301" s="174">
        <f>D301-E301</f>
        <v>0</v>
      </c>
      <c r="G301" s="174">
        <f>'[1]SAMPAH'!$G$304</f>
        <v>5268000</v>
      </c>
      <c r="H301" s="174">
        <f>'[1]SAMPAH'!$G$305</f>
        <v>5268000</v>
      </c>
      <c r="I301" s="174">
        <f>G301-H301</f>
        <v>0</v>
      </c>
      <c r="J301" s="174">
        <f>D301+G301</f>
        <v>30063000</v>
      </c>
      <c r="K301" s="174">
        <f>E301+H301</f>
        <v>30063000</v>
      </c>
      <c r="L301" s="174">
        <f>J301-K301</f>
        <v>0</v>
      </c>
      <c r="M301" s="174">
        <f>C301-J301</f>
        <v>33462000</v>
      </c>
      <c r="N301" s="176">
        <f>(K301/C301)*100</f>
        <v>47.324675324675326</v>
      </c>
    </row>
    <row r="302" spans="1:14" ht="18.75" customHeight="1">
      <c r="A302" s="180"/>
      <c r="B302" s="182"/>
      <c r="C302" s="175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7"/>
    </row>
    <row r="303" spans="1:14" ht="10.5">
      <c r="A303" s="178"/>
      <c r="B303" s="171" t="s">
        <v>30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2"/>
    </row>
    <row r="304" spans="1:14" ht="10.5">
      <c r="A304" s="166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73"/>
    </row>
    <row r="305" spans="1:14" ht="12.75">
      <c r="A305" s="36" t="s">
        <v>66</v>
      </c>
      <c r="B305" s="58" t="s">
        <v>63</v>
      </c>
      <c r="C305" s="151">
        <v>9240000</v>
      </c>
      <c r="D305" s="38">
        <f aca="true" t="shared" si="20" ref="D305:E308">J258</f>
        <v>8500000</v>
      </c>
      <c r="E305" s="38">
        <f t="shared" si="20"/>
        <v>8500000</v>
      </c>
      <c r="F305" s="38">
        <f>D305-E305</f>
        <v>0</v>
      </c>
      <c r="G305" s="38">
        <v>0</v>
      </c>
      <c r="H305" s="38">
        <v>0</v>
      </c>
      <c r="I305" s="38">
        <f>(G305-H305)</f>
        <v>0</v>
      </c>
      <c r="J305" s="38">
        <f>SUM(D305+G305)</f>
        <v>8500000</v>
      </c>
      <c r="K305" s="38">
        <f>E305+H305</f>
        <v>8500000</v>
      </c>
      <c r="L305" s="38">
        <f>J305-K305</f>
        <v>0</v>
      </c>
      <c r="M305" s="38">
        <f>C305-J305</f>
        <v>740000</v>
      </c>
      <c r="N305" s="155">
        <f>(K305/C305)*100</f>
        <v>91.991341991342</v>
      </c>
    </row>
    <row r="306" spans="1:14" ht="12.75">
      <c r="A306" s="36" t="s">
        <v>67</v>
      </c>
      <c r="B306" s="37" t="s">
        <v>33</v>
      </c>
      <c r="C306" s="152">
        <v>92400000</v>
      </c>
      <c r="D306" s="38">
        <f t="shared" si="20"/>
        <v>90187500</v>
      </c>
      <c r="E306" s="38">
        <f t="shared" si="20"/>
        <v>90187500</v>
      </c>
      <c r="F306" s="38">
        <f>D306-E306</f>
        <v>0</v>
      </c>
      <c r="G306" s="38">
        <v>0</v>
      </c>
      <c r="H306" s="38">
        <v>0</v>
      </c>
      <c r="I306" s="38">
        <f>(G306-H306)</f>
        <v>0</v>
      </c>
      <c r="J306" s="38">
        <f>SUM(D306+G306)</f>
        <v>90187500</v>
      </c>
      <c r="K306" s="38">
        <f>E306+H306</f>
        <v>90187500</v>
      </c>
      <c r="L306" s="38">
        <f>J306-K306</f>
        <v>0</v>
      </c>
      <c r="M306" s="38">
        <f>C306-J306</f>
        <v>2212500</v>
      </c>
      <c r="N306" s="155">
        <f>(K306/C306)*100</f>
        <v>97.60551948051948</v>
      </c>
    </row>
    <row r="307" spans="1:14" ht="12.75">
      <c r="A307" s="36" t="s">
        <v>68</v>
      </c>
      <c r="B307" s="37" t="s">
        <v>34</v>
      </c>
      <c r="C307" s="152">
        <v>17325000</v>
      </c>
      <c r="D307" s="38">
        <f t="shared" si="20"/>
        <v>7800000</v>
      </c>
      <c r="E307" s="38">
        <f t="shared" si="20"/>
        <v>7800000</v>
      </c>
      <c r="F307" s="38">
        <f>D307-E307</f>
        <v>0</v>
      </c>
      <c r="G307" s="38">
        <v>2000000</v>
      </c>
      <c r="H307" s="38">
        <v>2000000</v>
      </c>
      <c r="I307" s="38">
        <f>(G307-H307)</f>
        <v>0</v>
      </c>
      <c r="J307" s="38">
        <f>SUM(D307+G307)</f>
        <v>9800000</v>
      </c>
      <c r="K307" s="38">
        <f>E307+H307</f>
        <v>9800000</v>
      </c>
      <c r="L307" s="38">
        <f>J307-K307</f>
        <v>0</v>
      </c>
      <c r="M307" s="38">
        <f>C307-J307</f>
        <v>7525000</v>
      </c>
      <c r="N307" s="155">
        <f>(K307/C307)*100</f>
        <v>56.56565656565656</v>
      </c>
    </row>
    <row r="308" spans="1:14" ht="12.75">
      <c r="A308" s="36" t="s">
        <v>65</v>
      </c>
      <c r="B308" s="37" t="s">
        <v>31</v>
      </c>
      <c r="C308" s="151">
        <v>3465000</v>
      </c>
      <c r="D308" s="38">
        <f t="shared" si="20"/>
        <v>500000</v>
      </c>
      <c r="E308" s="38">
        <f t="shared" si="20"/>
        <v>500000</v>
      </c>
      <c r="F308" s="38">
        <f>D308-E308</f>
        <v>0</v>
      </c>
      <c r="G308" s="38">
        <v>0</v>
      </c>
      <c r="H308" s="38">
        <v>0</v>
      </c>
      <c r="I308" s="38">
        <f>(G308-H308)</f>
        <v>0</v>
      </c>
      <c r="J308" s="38">
        <f>SUM(D308+G308)</f>
        <v>500000</v>
      </c>
      <c r="K308" s="38">
        <f>E308+H308</f>
        <v>500000</v>
      </c>
      <c r="L308" s="38">
        <f>J308-K308</f>
        <v>0</v>
      </c>
      <c r="M308" s="38">
        <f>C308-J308</f>
        <v>2965000</v>
      </c>
      <c r="N308" s="155">
        <f>(K308/C308)*100</f>
        <v>14.43001443001443</v>
      </c>
    </row>
    <row r="309" spans="1:14" ht="12.75">
      <c r="A309" s="20"/>
      <c r="B309" s="18" t="s">
        <v>35</v>
      </c>
      <c r="C309" s="153"/>
      <c r="D309" s="38"/>
      <c r="E309" s="38"/>
      <c r="F309" s="21"/>
      <c r="G309" s="21"/>
      <c r="H309" s="21"/>
      <c r="I309" s="21"/>
      <c r="J309" s="21"/>
      <c r="K309" s="21"/>
      <c r="L309" s="21"/>
      <c r="M309" s="21"/>
      <c r="N309" s="156"/>
    </row>
    <row r="310" spans="1:14" ht="12.75">
      <c r="A310" s="36" t="s">
        <v>69</v>
      </c>
      <c r="B310" s="37" t="s">
        <v>36</v>
      </c>
      <c r="C310" s="152">
        <v>38500000</v>
      </c>
      <c r="D310" s="38">
        <f aca="true" t="shared" si="21" ref="D310:E312">J263</f>
        <v>19000000</v>
      </c>
      <c r="E310" s="38">
        <f t="shared" si="21"/>
        <v>19000000</v>
      </c>
      <c r="F310" s="38">
        <f>D310-E310</f>
        <v>0</v>
      </c>
      <c r="G310" s="38">
        <f>'[1]Parkir'!$H$299</f>
        <v>2000000</v>
      </c>
      <c r="H310" s="38">
        <f>'[1]Parkir'!$H$300</f>
        <v>2000000</v>
      </c>
      <c r="I310" s="38">
        <f>(G310-H310)</f>
        <v>0</v>
      </c>
      <c r="J310" s="38">
        <f>SUM(D310+G310)</f>
        <v>21000000</v>
      </c>
      <c r="K310" s="38">
        <f>E310+H310</f>
        <v>21000000</v>
      </c>
      <c r="L310" s="38">
        <f>J310-K310</f>
        <v>0</v>
      </c>
      <c r="M310" s="38">
        <f>C310-J310</f>
        <v>17500000</v>
      </c>
      <c r="N310" s="155">
        <f>(K310/C310)*100</f>
        <v>54.54545454545454</v>
      </c>
    </row>
    <row r="311" spans="1:14" ht="12.75">
      <c r="A311" s="36" t="s">
        <v>70</v>
      </c>
      <c r="B311" s="37" t="s">
        <v>37</v>
      </c>
      <c r="C311" s="152">
        <v>202125000</v>
      </c>
      <c r="D311" s="38">
        <f t="shared" si="21"/>
        <v>59508000</v>
      </c>
      <c r="E311" s="38">
        <f t="shared" si="21"/>
        <v>59508000</v>
      </c>
      <c r="F311" s="38">
        <f>D311-E311</f>
        <v>0</v>
      </c>
      <c r="G311" s="38">
        <f>'[1]Parkir'!$J$299</f>
        <v>11556000</v>
      </c>
      <c r="H311" s="38">
        <f>'[1]Parkir'!$J$300</f>
        <v>11556000</v>
      </c>
      <c r="I311" s="38">
        <f>(G311-H311)</f>
        <v>0</v>
      </c>
      <c r="J311" s="38">
        <f>SUM(D311+G311)</f>
        <v>71064000</v>
      </c>
      <c r="K311" s="38">
        <f>E311+H311</f>
        <v>71064000</v>
      </c>
      <c r="L311" s="38">
        <f>J311-K311</f>
        <v>0</v>
      </c>
      <c r="M311" s="38">
        <f>C311-J311</f>
        <v>131061000</v>
      </c>
      <c r="N311" s="155">
        <f>(K311/C311)*100</f>
        <v>35.15844155844156</v>
      </c>
    </row>
    <row r="312" spans="1:14" ht="12.75">
      <c r="A312" s="36" t="s">
        <v>71</v>
      </c>
      <c r="B312" s="37" t="s">
        <v>38</v>
      </c>
      <c r="C312" s="152">
        <v>161700000</v>
      </c>
      <c r="D312" s="38">
        <f t="shared" si="21"/>
        <v>79478000</v>
      </c>
      <c r="E312" s="38">
        <f t="shared" si="21"/>
        <v>79478000</v>
      </c>
      <c r="F312" s="38">
        <f>D312-E312</f>
        <v>0</v>
      </c>
      <c r="G312" s="38">
        <f>'[1]Parkir'!$L$299</f>
        <v>19032000</v>
      </c>
      <c r="H312" s="38">
        <f>'[1]Parkir'!$L$300</f>
        <v>19032000</v>
      </c>
      <c r="I312" s="38">
        <f>(G312-H312)</f>
        <v>0</v>
      </c>
      <c r="J312" s="38">
        <f>SUM(D312+G312)</f>
        <v>98510000</v>
      </c>
      <c r="K312" s="38">
        <f>E312+H312</f>
        <v>98510000</v>
      </c>
      <c r="L312" s="38">
        <f>J312-K312</f>
        <v>0</v>
      </c>
      <c r="M312" s="38">
        <f>C312-J312</f>
        <v>63190000</v>
      </c>
      <c r="N312" s="155">
        <f>(K312/C312)*100</f>
        <v>60.92145949288806</v>
      </c>
    </row>
    <row r="313" spans="1:14" ht="12.75">
      <c r="A313" s="165"/>
      <c r="B313" s="167" t="s">
        <v>39</v>
      </c>
      <c r="C313" s="34"/>
      <c r="D313" s="159"/>
      <c r="E313" s="160"/>
      <c r="F313" s="34"/>
      <c r="G313" s="34"/>
      <c r="H313" s="34"/>
      <c r="I313" s="34"/>
      <c r="J313" s="34"/>
      <c r="K313" s="34"/>
      <c r="L313" s="34"/>
      <c r="M313" s="157"/>
      <c r="N313" s="169"/>
    </row>
    <row r="314" spans="1:14" ht="12.75">
      <c r="A314" s="166"/>
      <c r="B314" s="168"/>
      <c r="C314" s="35"/>
      <c r="D314" s="39"/>
      <c r="E314" s="40"/>
      <c r="F314" s="35"/>
      <c r="G314" s="35"/>
      <c r="H314" s="35"/>
      <c r="I314" s="35"/>
      <c r="J314" s="35"/>
      <c r="K314" s="35"/>
      <c r="L314" s="35"/>
      <c r="M314" s="35"/>
      <c r="N314" s="169"/>
    </row>
    <row r="315" spans="1:14" ht="12.75">
      <c r="A315" s="36" t="s">
        <v>72</v>
      </c>
      <c r="B315" s="37" t="s">
        <v>40</v>
      </c>
      <c r="C315" s="151">
        <v>9240000</v>
      </c>
      <c r="D315" s="38">
        <f aca="true" t="shared" si="22" ref="D315:E318">J268</f>
        <v>0</v>
      </c>
      <c r="E315" s="38">
        <f t="shared" si="22"/>
        <v>0</v>
      </c>
      <c r="F315" s="38">
        <f>D315-E315</f>
        <v>0</v>
      </c>
      <c r="G315" s="38">
        <v>0</v>
      </c>
      <c r="H315" s="38">
        <v>0</v>
      </c>
      <c r="I315" s="38">
        <f>(G315-H315)</f>
        <v>0</v>
      </c>
      <c r="J315" s="38">
        <f>SUM(D315+G315)</f>
        <v>0</v>
      </c>
      <c r="K315" s="38">
        <f>E315+H315</f>
        <v>0</v>
      </c>
      <c r="L315" s="38">
        <f>J315-K315</f>
        <v>0</v>
      </c>
      <c r="M315" s="38">
        <f>C315-J315</f>
        <v>9240000</v>
      </c>
      <c r="N315" s="155">
        <f>(K315/C315)*100</f>
        <v>0</v>
      </c>
    </row>
    <row r="316" spans="1:14" ht="12.75">
      <c r="A316" s="36" t="s">
        <v>119</v>
      </c>
      <c r="B316" s="37" t="s">
        <v>41</v>
      </c>
      <c r="C316" s="151">
        <v>231000000</v>
      </c>
      <c r="D316" s="38">
        <f t="shared" si="22"/>
        <v>73812500</v>
      </c>
      <c r="E316" s="38">
        <f t="shared" si="22"/>
        <v>73812500</v>
      </c>
      <c r="F316" s="38">
        <f>D316-E316</f>
        <v>0</v>
      </c>
      <c r="G316" s="38">
        <v>0</v>
      </c>
      <c r="H316" s="38">
        <v>0</v>
      </c>
      <c r="I316" s="38">
        <f>(G316-H316)</f>
        <v>0</v>
      </c>
      <c r="J316" s="38">
        <f>SUM(D316+G316)</f>
        <v>73812500</v>
      </c>
      <c r="K316" s="38">
        <f>E316+H316</f>
        <v>73812500</v>
      </c>
      <c r="L316" s="38">
        <f>J316-K316</f>
        <v>0</v>
      </c>
      <c r="M316" s="38">
        <f>C316-J316</f>
        <v>157187500</v>
      </c>
      <c r="N316" s="155">
        <f>(K316/C316)*100</f>
        <v>31.953463203463205</v>
      </c>
    </row>
    <row r="317" spans="1:14" ht="12.75">
      <c r="A317" s="36" t="s">
        <v>73</v>
      </c>
      <c r="B317" s="161" t="s">
        <v>42</v>
      </c>
      <c r="C317" s="151">
        <v>854700000</v>
      </c>
      <c r="D317" s="38">
        <f t="shared" si="22"/>
        <v>299595000</v>
      </c>
      <c r="E317" s="38">
        <f t="shared" si="22"/>
        <v>299595000</v>
      </c>
      <c r="F317" s="38">
        <f>D317-E317</f>
        <v>0</v>
      </c>
      <c r="G317" s="38">
        <f>'[1]Pengunjung'!$L$298</f>
        <v>59880000</v>
      </c>
      <c r="H317" s="38">
        <f>'[1]Pengunjung'!$L$301</f>
        <v>59880000</v>
      </c>
      <c r="I317" s="38">
        <f>(G317-H317)</f>
        <v>0</v>
      </c>
      <c r="J317" s="38">
        <f>SUM(D317+G317)</f>
        <v>359475000</v>
      </c>
      <c r="K317" s="38">
        <f>E317+H317</f>
        <v>359475000</v>
      </c>
      <c r="L317" s="38">
        <f>J317-K317</f>
        <v>0</v>
      </c>
      <c r="M317" s="38">
        <f>C317-J317</f>
        <v>495225000</v>
      </c>
      <c r="N317" s="155">
        <f>(K317/C317)*100</f>
        <v>42.05861705861706</v>
      </c>
    </row>
    <row r="318" spans="1:14" ht="12.75">
      <c r="A318" s="36" t="s">
        <v>74</v>
      </c>
      <c r="B318" s="161" t="s">
        <v>43</v>
      </c>
      <c r="C318" s="154">
        <v>623700000</v>
      </c>
      <c r="D318" s="38">
        <f t="shared" si="22"/>
        <v>206772500</v>
      </c>
      <c r="E318" s="38">
        <f t="shared" si="22"/>
        <v>206772500</v>
      </c>
      <c r="F318" s="38">
        <f>D318-E318</f>
        <v>0</v>
      </c>
      <c r="G318" s="39">
        <f>'[1]Pengunjung'!$N$298</f>
        <v>45020000</v>
      </c>
      <c r="H318" s="39">
        <f>'[1]Pengunjung'!$N$301</f>
        <v>45020000</v>
      </c>
      <c r="I318" s="38">
        <f>(G318-H318)</f>
        <v>0</v>
      </c>
      <c r="J318" s="38">
        <f>SUM(D318+G318)</f>
        <v>251792500</v>
      </c>
      <c r="K318" s="38">
        <f>E318+H318</f>
        <v>251792500</v>
      </c>
      <c r="L318" s="38">
        <f>J318-K318</f>
        <v>0</v>
      </c>
      <c r="M318" s="38">
        <f>C318-J318</f>
        <v>371907500</v>
      </c>
      <c r="N318" s="158">
        <f>(K318/C318)*100</f>
        <v>40.370771204104535</v>
      </c>
    </row>
    <row r="319" spans="1:14" ht="12.75">
      <c r="A319" s="36"/>
      <c r="B319" s="37" t="s">
        <v>4</v>
      </c>
      <c r="C319" s="38">
        <f aca="true" t="shared" si="23" ref="C319:M319">SUM(C301:C318)</f>
        <v>2306920000</v>
      </c>
      <c r="D319" s="38">
        <f t="shared" si="23"/>
        <v>869948500</v>
      </c>
      <c r="E319" s="38">
        <f t="shared" si="23"/>
        <v>869948500</v>
      </c>
      <c r="F319" s="38">
        <f t="shared" si="23"/>
        <v>0</v>
      </c>
      <c r="G319" s="38">
        <f t="shared" si="23"/>
        <v>144756000</v>
      </c>
      <c r="H319" s="38">
        <f>SUM(H301:H318)</f>
        <v>144756000</v>
      </c>
      <c r="I319" s="38">
        <f t="shared" si="23"/>
        <v>0</v>
      </c>
      <c r="J319" s="38">
        <f t="shared" si="23"/>
        <v>1014704500</v>
      </c>
      <c r="K319" s="38">
        <f t="shared" si="23"/>
        <v>1014704500</v>
      </c>
      <c r="L319" s="38">
        <f t="shared" si="23"/>
        <v>0</v>
      </c>
      <c r="M319" s="38">
        <f t="shared" si="23"/>
        <v>1292215500</v>
      </c>
      <c r="N319" s="155">
        <f>(K319/C319)*100</f>
        <v>43.98524872990828</v>
      </c>
    </row>
    <row r="320" spans="1:14" ht="12.75">
      <c r="A320" s="72"/>
      <c r="B320" s="73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5"/>
    </row>
    <row r="321" spans="1:13" ht="12.75">
      <c r="A321" s="28"/>
      <c r="B321" s="13"/>
      <c r="C321" s="29" t="s">
        <v>44</v>
      </c>
      <c r="D321" s="29"/>
      <c r="E321" s="29"/>
      <c r="F321" s="29"/>
      <c r="G321" s="29"/>
      <c r="H321" s="29"/>
      <c r="I321" s="29"/>
      <c r="J321" s="29"/>
      <c r="K321" s="29"/>
      <c r="L321" s="29"/>
      <c r="M321" s="29"/>
    </row>
    <row r="322" spans="2:13" ht="10.5">
      <c r="B322" s="170" t="s">
        <v>27</v>
      </c>
      <c r="C322" s="170"/>
      <c r="D322" s="170"/>
      <c r="G322" s="8"/>
      <c r="I322" s="164" t="s">
        <v>152</v>
      </c>
      <c r="J322" s="164"/>
      <c r="K322" s="164"/>
      <c r="L322" s="164"/>
      <c r="M322" s="25"/>
    </row>
    <row r="323" spans="2:13" ht="10.5">
      <c r="B323" s="170" t="s">
        <v>153</v>
      </c>
      <c r="C323" s="170"/>
      <c r="D323" s="170"/>
      <c r="E323" s="25"/>
      <c r="G323" s="22"/>
      <c r="I323" s="170" t="s">
        <v>7</v>
      </c>
      <c r="J323" s="170"/>
      <c r="K323" s="170"/>
      <c r="L323" s="170"/>
      <c r="M323" s="25"/>
    </row>
    <row r="324" spans="2:13" ht="10.5">
      <c r="B324" s="3"/>
      <c r="C324" s="3"/>
      <c r="E324" s="25"/>
      <c r="G324" s="29"/>
      <c r="H324" s="22"/>
      <c r="M324" s="23"/>
    </row>
    <row r="325" spans="2:12" ht="10.5">
      <c r="B325" s="3"/>
      <c r="C325" s="3"/>
      <c r="E325" s="25"/>
      <c r="G325" s="29"/>
      <c r="H325" s="22"/>
      <c r="J325" s="7"/>
      <c r="L325" s="7"/>
    </row>
    <row r="326" spans="2:12" ht="10.5">
      <c r="B326" s="163" t="s">
        <v>156</v>
      </c>
      <c r="C326" s="163"/>
      <c r="D326" s="163"/>
      <c r="E326" s="25"/>
      <c r="G326" s="23"/>
      <c r="I326" s="163" t="s">
        <v>133</v>
      </c>
      <c r="J326" s="163"/>
      <c r="K326" s="163"/>
      <c r="L326" s="163"/>
    </row>
    <row r="327" spans="2:12" ht="10.5">
      <c r="B327" s="164" t="s">
        <v>118</v>
      </c>
      <c r="C327" s="164"/>
      <c r="D327" s="164"/>
      <c r="E327" s="25"/>
      <c r="G327" s="31"/>
      <c r="I327" s="164" t="s">
        <v>136</v>
      </c>
      <c r="J327" s="164"/>
      <c r="K327" s="164"/>
      <c r="L327" s="164"/>
    </row>
    <row r="328" spans="2:12" ht="10.5">
      <c r="B328" s="164" t="s">
        <v>154</v>
      </c>
      <c r="C328" s="164"/>
      <c r="D328" s="164"/>
      <c r="E328" s="22"/>
      <c r="G328" s="8"/>
      <c r="H328" s="22"/>
      <c r="I328" s="164" t="s">
        <v>135</v>
      </c>
      <c r="J328" s="164"/>
      <c r="K328" s="164"/>
      <c r="L328" s="164"/>
    </row>
    <row r="332" spans="1:13" ht="12.75">
      <c r="A332" s="188" t="s">
        <v>18</v>
      </c>
      <c r="B332" s="188"/>
      <c r="C332" s="188"/>
      <c r="D332" s="188"/>
      <c r="E332" s="188"/>
      <c r="F332" s="188"/>
      <c r="G332" s="188"/>
      <c r="H332" s="188"/>
      <c r="I332" s="188"/>
      <c r="J332" s="188"/>
      <c r="K332" s="188"/>
      <c r="L332" s="188"/>
      <c r="M332" s="188"/>
    </row>
    <row r="333" spans="1:13" ht="12.75">
      <c r="A333" s="188" t="s">
        <v>112</v>
      </c>
      <c r="B333" s="188"/>
      <c r="C333" s="188"/>
      <c r="D333" s="188"/>
      <c r="E333" s="188"/>
      <c r="F333" s="188"/>
      <c r="G333" s="188"/>
      <c r="H333" s="188"/>
      <c r="I333" s="188"/>
      <c r="J333" s="188"/>
      <c r="K333" s="188"/>
      <c r="L333" s="188"/>
      <c r="M333" s="188"/>
    </row>
    <row r="334" ht="10.5">
      <c r="C334" s="1" t="s">
        <v>19</v>
      </c>
    </row>
    <row r="335" spans="1:6" ht="12.75">
      <c r="A335" s="11" t="s">
        <v>0</v>
      </c>
      <c r="B335" s="5"/>
      <c r="C335" s="12" t="s">
        <v>1</v>
      </c>
      <c r="D335" s="24" t="s">
        <v>75</v>
      </c>
      <c r="E335" s="3"/>
      <c r="F335" s="6"/>
    </row>
    <row r="336" spans="1:10" ht="12.75">
      <c r="A336" s="189" t="s">
        <v>29</v>
      </c>
      <c r="B336" s="189"/>
      <c r="C336" s="12" t="s">
        <v>1</v>
      </c>
      <c r="D336" s="16" t="s">
        <v>149</v>
      </c>
      <c r="E336" s="16"/>
      <c r="F336" s="11"/>
      <c r="J336" s="30"/>
    </row>
    <row r="337" spans="1:8" ht="12.75">
      <c r="A337" s="11" t="s">
        <v>7</v>
      </c>
      <c r="B337" s="11"/>
      <c r="C337" s="12" t="s">
        <v>1</v>
      </c>
      <c r="D337" s="16" t="s">
        <v>133</v>
      </c>
      <c r="E337" s="3"/>
      <c r="F337" s="11"/>
      <c r="H337" s="1" t="s">
        <v>44</v>
      </c>
    </row>
    <row r="338" spans="1:6" ht="12.75">
      <c r="A338" s="11" t="s">
        <v>25</v>
      </c>
      <c r="B338" s="11"/>
      <c r="C338" s="12" t="s">
        <v>1</v>
      </c>
      <c r="D338" s="17" t="s">
        <v>160</v>
      </c>
      <c r="E338" s="3"/>
      <c r="F338" s="11"/>
    </row>
    <row r="339" ht="10.5">
      <c r="M339" s="2"/>
    </row>
    <row r="340" spans="1:14" ht="12.75">
      <c r="A340" s="183" t="s">
        <v>2</v>
      </c>
      <c r="B340" s="183" t="s">
        <v>3</v>
      </c>
      <c r="C340" s="183" t="s">
        <v>5</v>
      </c>
      <c r="D340" s="190" t="s">
        <v>45</v>
      </c>
      <c r="E340" s="190"/>
      <c r="F340" s="190"/>
      <c r="G340" s="191" t="s">
        <v>28</v>
      </c>
      <c r="H340" s="191"/>
      <c r="I340" s="191"/>
      <c r="J340" s="190" t="s">
        <v>8</v>
      </c>
      <c r="K340" s="190"/>
      <c r="L340" s="190"/>
      <c r="M340" s="190"/>
      <c r="N340" s="183" t="s">
        <v>58</v>
      </c>
    </row>
    <row r="341" spans="1:14" ht="10.5">
      <c r="A341" s="184"/>
      <c r="B341" s="184"/>
      <c r="C341" s="184"/>
      <c r="D341" s="183" t="s">
        <v>6</v>
      </c>
      <c r="E341" s="187">
        <f>J308</f>
        <v>500000</v>
      </c>
      <c r="F341" s="183" t="s">
        <v>10</v>
      </c>
      <c r="G341" s="183" t="s">
        <v>6</v>
      </c>
      <c r="H341" s="183" t="s">
        <v>9</v>
      </c>
      <c r="I341" s="183" t="s">
        <v>10</v>
      </c>
      <c r="J341" s="183" t="s">
        <v>11</v>
      </c>
      <c r="K341" s="183" t="s">
        <v>12</v>
      </c>
      <c r="L341" s="183" t="s">
        <v>13</v>
      </c>
      <c r="M341" s="183" t="s">
        <v>14</v>
      </c>
      <c r="N341" s="184"/>
    </row>
    <row r="342" spans="1:14" ht="10.5">
      <c r="A342" s="185"/>
      <c r="B342" s="185"/>
      <c r="C342" s="185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5"/>
    </row>
    <row r="343" spans="1:14" ht="10.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5"/>
    </row>
    <row r="344" spans="1:14" ht="10.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5"/>
    </row>
    <row r="345" spans="1:14" ht="10.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</row>
    <row r="346" spans="1:14" ht="19.5">
      <c r="A346" s="10">
        <v>1</v>
      </c>
      <c r="B346" s="10">
        <v>2</v>
      </c>
      <c r="C346" s="10">
        <v>3</v>
      </c>
      <c r="D346" s="10">
        <v>4</v>
      </c>
      <c r="E346" s="10">
        <v>5</v>
      </c>
      <c r="F346" s="26" t="s">
        <v>22</v>
      </c>
      <c r="G346" s="14">
        <v>7</v>
      </c>
      <c r="H346" s="10">
        <v>8</v>
      </c>
      <c r="I346" s="15" t="s">
        <v>23</v>
      </c>
      <c r="J346" s="10" t="s">
        <v>15</v>
      </c>
      <c r="K346" s="10" t="s">
        <v>16</v>
      </c>
      <c r="L346" s="27" t="s">
        <v>24</v>
      </c>
      <c r="M346" s="32" t="s">
        <v>17</v>
      </c>
      <c r="N346" s="4"/>
    </row>
    <row r="347" spans="1:14" ht="10.5">
      <c r="A347" s="4"/>
      <c r="B347" s="19" t="s">
        <v>20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0.5">
      <c r="A348" s="4"/>
      <c r="B348" s="19" t="s">
        <v>21</v>
      </c>
      <c r="C348" s="4"/>
      <c r="D348" s="4"/>
      <c r="E348" s="4"/>
      <c r="F348" s="4"/>
      <c r="G348" s="33"/>
      <c r="H348" s="4"/>
      <c r="I348" s="4"/>
      <c r="J348" s="4"/>
      <c r="K348" s="4"/>
      <c r="L348" s="4"/>
      <c r="M348" s="4"/>
      <c r="N348" s="4"/>
    </row>
    <row r="349" spans="1:14" ht="10.5">
      <c r="A349" s="179" t="s">
        <v>64</v>
      </c>
      <c r="B349" s="181" t="s">
        <v>47</v>
      </c>
      <c r="C349" s="174">
        <v>63525000</v>
      </c>
      <c r="D349" s="174">
        <f>J301</f>
        <v>30063000</v>
      </c>
      <c r="E349" s="174">
        <f>K301</f>
        <v>30063000</v>
      </c>
      <c r="F349" s="174">
        <f>D349-E349</f>
        <v>0</v>
      </c>
      <c r="G349" s="174">
        <f>'[1]SAMPAH'!$G$355</f>
        <v>1629000</v>
      </c>
      <c r="H349" s="174">
        <f>'[1]SAMPAH'!$G$356</f>
        <v>1629000</v>
      </c>
      <c r="I349" s="174">
        <f>G349-H349</f>
        <v>0</v>
      </c>
      <c r="J349" s="174">
        <f>D349+G349</f>
        <v>31692000</v>
      </c>
      <c r="K349" s="174">
        <f>E349+H349</f>
        <v>31692000</v>
      </c>
      <c r="L349" s="174">
        <f>J349-K349</f>
        <v>0</v>
      </c>
      <c r="M349" s="174">
        <f>C349-J349</f>
        <v>31833000</v>
      </c>
      <c r="N349" s="176">
        <f>(K349/C349)*100</f>
        <v>49.88902007083825</v>
      </c>
    </row>
    <row r="350" spans="1:14" ht="23.25" customHeight="1">
      <c r="A350" s="180"/>
      <c r="B350" s="182"/>
      <c r="C350" s="175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7"/>
    </row>
    <row r="351" spans="1:14" ht="10.5">
      <c r="A351" s="178"/>
      <c r="B351" s="171" t="s">
        <v>30</v>
      </c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2"/>
    </row>
    <row r="352" spans="1:14" ht="10.5">
      <c r="A352" s="166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73"/>
    </row>
    <row r="353" spans="1:14" ht="12.75">
      <c r="A353" s="36" t="s">
        <v>66</v>
      </c>
      <c r="B353" s="58" t="s">
        <v>63</v>
      </c>
      <c r="C353" s="151">
        <v>9240000</v>
      </c>
      <c r="D353" s="38">
        <f aca="true" t="shared" si="24" ref="D353:E356">J305</f>
        <v>8500000</v>
      </c>
      <c r="E353" s="38">
        <f t="shared" si="24"/>
        <v>8500000</v>
      </c>
      <c r="F353" s="38">
        <f>D353-E353</f>
        <v>0</v>
      </c>
      <c r="G353" s="38">
        <v>0</v>
      </c>
      <c r="H353" s="38">
        <v>0</v>
      </c>
      <c r="I353" s="38">
        <f>(G353-H353)</f>
        <v>0</v>
      </c>
      <c r="J353" s="38">
        <f>SUM(D353+G353)</f>
        <v>8500000</v>
      </c>
      <c r="K353" s="38">
        <f>E353+H353</f>
        <v>8500000</v>
      </c>
      <c r="L353" s="38">
        <f>J353-K353</f>
        <v>0</v>
      </c>
      <c r="M353" s="38">
        <f>C353-J353</f>
        <v>740000</v>
      </c>
      <c r="N353" s="155">
        <f>(K353/C353)*100</f>
        <v>91.991341991342</v>
      </c>
    </row>
    <row r="354" spans="1:14" ht="12.75">
      <c r="A354" s="36" t="s">
        <v>67</v>
      </c>
      <c r="B354" s="37" t="s">
        <v>33</v>
      </c>
      <c r="C354" s="152">
        <v>92400000</v>
      </c>
      <c r="D354" s="38">
        <f t="shared" si="24"/>
        <v>90187500</v>
      </c>
      <c r="E354" s="38">
        <f t="shared" si="24"/>
        <v>90187500</v>
      </c>
      <c r="F354" s="38">
        <f>D354-E354</f>
        <v>0</v>
      </c>
      <c r="G354" s="38">
        <v>0</v>
      </c>
      <c r="H354" s="38">
        <v>0</v>
      </c>
      <c r="I354" s="38">
        <f>(G354-H354)</f>
        <v>0</v>
      </c>
      <c r="J354" s="38">
        <f>SUM(D354+G354)</f>
        <v>90187500</v>
      </c>
      <c r="K354" s="38">
        <f>E354+H354</f>
        <v>90187500</v>
      </c>
      <c r="L354" s="38">
        <f>J354-K354</f>
        <v>0</v>
      </c>
      <c r="M354" s="38">
        <f>C354-J354</f>
        <v>2212500</v>
      </c>
      <c r="N354" s="155">
        <f>(K354/C354)*100</f>
        <v>97.60551948051948</v>
      </c>
    </row>
    <row r="355" spans="1:14" ht="12.75">
      <c r="A355" s="36" t="s">
        <v>68</v>
      </c>
      <c r="B355" s="37" t="s">
        <v>34</v>
      </c>
      <c r="C355" s="152">
        <v>17325000</v>
      </c>
      <c r="D355" s="38">
        <f t="shared" si="24"/>
        <v>9800000</v>
      </c>
      <c r="E355" s="38">
        <f t="shared" si="24"/>
        <v>9800000</v>
      </c>
      <c r="F355" s="38">
        <f>D355-E355</f>
        <v>0</v>
      </c>
      <c r="G355" s="38">
        <v>2200000</v>
      </c>
      <c r="H355" s="38">
        <v>2200000</v>
      </c>
      <c r="I355" s="38">
        <f>(G355-H355)</f>
        <v>0</v>
      </c>
      <c r="J355" s="38">
        <f>SUM(D355+G355)</f>
        <v>12000000</v>
      </c>
      <c r="K355" s="38">
        <f>E355+H355</f>
        <v>12000000</v>
      </c>
      <c r="L355" s="38">
        <f>J355-K355</f>
        <v>0</v>
      </c>
      <c r="M355" s="38">
        <f>C355-J355</f>
        <v>5325000</v>
      </c>
      <c r="N355" s="155">
        <f>(K355/C355)*100</f>
        <v>69.26406926406926</v>
      </c>
    </row>
    <row r="356" spans="1:14" ht="12.75">
      <c r="A356" s="36" t="s">
        <v>65</v>
      </c>
      <c r="B356" s="37" t="s">
        <v>31</v>
      </c>
      <c r="C356" s="151">
        <v>3465000</v>
      </c>
      <c r="D356" s="38">
        <f t="shared" si="24"/>
        <v>500000</v>
      </c>
      <c r="E356" s="38">
        <f t="shared" si="24"/>
        <v>500000</v>
      </c>
      <c r="F356" s="38">
        <f>D356-E356</f>
        <v>0</v>
      </c>
      <c r="G356" s="38">
        <v>0</v>
      </c>
      <c r="H356" s="38">
        <v>0</v>
      </c>
      <c r="I356" s="38">
        <f>(G356-H356)</f>
        <v>0</v>
      </c>
      <c r="J356" s="38">
        <f>SUM(D356+G356)</f>
        <v>500000</v>
      </c>
      <c r="K356" s="38">
        <f>E356+H356</f>
        <v>500000</v>
      </c>
      <c r="L356" s="38">
        <f>J356-K356</f>
        <v>0</v>
      </c>
      <c r="M356" s="38">
        <f>C356-J356</f>
        <v>2965000</v>
      </c>
      <c r="N356" s="155">
        <f>(K356/C356)*100</f>
        <v>14.43001443001443</v>
      </c>
    </row>
    <row r="357" spans="1:14" ht="12.75">
      <c r="A357" s="20"/>
      <c r="B357" s="18" t="s">
        <v>35</v>
      </c>
      <c r="C357" s="153"/>
      <c r="D357" s="38"/>
      <c r="E357" s="38"/>
      <c r="F357" s="21"/>
      <c r="G357" s="21"/>
      <c r="H357" s="21"/>
      <c r="I357" s="21"/>
      <c r="J357" s="21"/>
      <c r="K357" s="21"/>
      <c r="L357" s="21"/>
      <c r="M357" s="21"/>
      <c r="N357" s="156"/>
    </row>
    <row r="358" spans="1:14" ht="12.75">
      <c r="A358" s="36" t="s">
        <v>69</v>
      </c>
      <c r="B358" s="37" t="s">
        <v>36</v>
      </c>
      <c r="C358" s="152">
        <v>38500000</v>
      </c>
      <c r="D358" s="38">
        <f aca="true" t="shared" si="25" ref="D358:E360">J310</f>
        <v>21000000</v>
      </c>
      <c r="E358" s="38">
        <f t="shared" si="25"/>
        <v>21000000</v>
      </c>
      <c r="F358" s="38">
        <f>D358-E358</f>
        <v>0</v>
      </c>
      <c r="G358" s="38">
        <f>'[1]Parkir'!$H$350</f>
        <v>0</v>
      </c>
      <c r="H358" s="38">
        <f>'[1]Parkir'!$H$351</f>
        <v>0</v>
      </c>
      <c r="I358" s="38">
        <f>(G358-H358)</f>
        <v>0</v>
      </c>
      <c r="J358" s="38">
        <f>SUM(D358+G358)</f>
        <v>21000000</v>
      </c>
      <c r="K358" s="38">
        <f>E358+H358</f>
        <v>21000000</v>
      </c>
      <c r="L358" s="38">
        <f>J358-K358</f>
        <v>0</v>
      </c>
      <c r="M358" s="38">
        <f>C358-J358</f>
        <v>17500000</v>
      </c>
      <c r="N358" s="155">
        <f>(K358/C358)*100</f>
        <v>54.54545454545454</v>
      </c>
    </row>
    <row r="359" spans="1:14" ht="12.75">
      <c r="A359" s="36" t="s">
        <v>70</v>
      </c>
      <c r="B359" s="37" t="s">
        <v>37</v>
      </c>
      <c r="C359" s="152">
        <v>202125000</v>
      </c>
      <c r="D359" s="38">
        <f t="shared" si="25"/>
        <v>71064000</v>
      </c>
      <c r="E359" s="38">
        <f t="shared" si="25"/>
        <v>71064000</v>
      </c>
      <c r="F359" s="38">
        <f>D359-E359</f>
        <v>0</v>
      </c>
      <c r="G359" s="38">
        <f>'[1]Parkir'!$J$350</f>
        <v>3276000</v>
      </c>
      <c r="H359" s="38">
        <f>'[1]Parkir'!$J$351</f>
        <v>3276000</v>
      </c>
      <c r="I359" s="38">
        <f>(G359-H359)</f>
        <v>0</v>
      </c>
      <c r="J359" s="38">
        <f>SUM(D359+G359)</f>
        <v>74340000</v>
      </c>
      <c r="K359" s="38">
        <f>E359+H359</f>
        <v>74340000</v>
      </c>
      <c r="L359" s="38">
        <f>J359-K359</f>
        <v>0</v>
      </c>
      <c r="M359" s="38">
        <f>C359-J359</f>
        <v>127785000</v>
      </c>
      <c r="N359" s="155">
        <f>(K359/C359)*100</f>
        <v>36.77922077922078</v>
      </c>
    </row>
    <row r="360" spans="1:14" ht="12.75">
      <c r="A360" s="36" t="s">
        <v>71</v>
      </c>
      <c r="B360" s="37" t="s">
        <v>38</v>
      </c>
      <c r="C360" s="152">
        <v>161700000</v>
      </c>
      <c r="D360" s="38">
        <f t="shared" si="25"/>
        <v>98510000</v>
      </c>
      <c r="E360" s="38">
        <f t="shared" si="25"/>
        <v>98510000</v>
      </c>
      <c r="F360" s="38">
        <f>D360-E360</f>
        <v>0</v>
      </c>
      <c r="G360" s="38">
        <f>'[1]Parkir'!$L$350</f>
        <v>6480000</v>
      </c>
      <c r="H360" s="38">
        <f>'[1]Parkir'!$L$351</f>
        <v>6480000</v>
      </c>
      <c r="I360" s="38">
        <f>(G360-H360)</f>
        <v>0</v>
      </c>
      <c r="J360" s="38">
        <f>SUM(D360+G360)</f>
        <v>104990000</v>
      </c>
      <c r="K360" s="38">
        <f>E360+H360</f>
        <v>104990000</v>
      </c>
      <c r="L360" s="38">
        <f>J360-K360</f>
        <v>0</v>
      </c>
      <c r="M360" s="38">
        <f>C360-J360</f>
        <v>56710000</v>
      </c>
      <c r="N360" s="155">
        <f>(K360/C360)*100</f>
        <v>64.92888064316635</v>
      </c>
    </row>
    <row r="361" spans="1:14" ht="12.75">
      <c r="A361" s="165"/>
      <c r="B361" s="167" t="s">
        <v>39</v>
      </c>
      <c r="C361" s="29"/>
      <c r="D361" s="159"/>
      <c r="E361" s="160"/>
      <c r="F361" s="34"/>
      <c r="G361" s="34"/>
      <c r="H361" s="34"/>
      <c r="I361" s="34"/>
      <c r="J361" s="34"/>
      <c r="K361" s="34"/>
      <c r="L361" s="34"/>
      <c r="M361" s="157"/>
      <c r="N361" s="169"/>
    </row>
    <row r="362" spans="1:14" ht="12.75">
      <c r="A362" s="166"/>
      <c r="B362" s="168"/>
      <c r="C362" s="35"/>
      <c r="D362" s="39"/>
      <c r="E362" s="40"/>
      <c r="F362" s="35"/>
      <c r="G362" s="35"/>
      <c r="H362" s="35"/>
      <c r="I362" s="35"/>
      <c r="J362" s="35"/>
      <c r="K362" s="35"/>
      <c r="L362" s="35"/>
      <c r="M362" s="35"/>
      <c r="N362" s="169"/>
    </row>
    <row r="363" spans="1:14" ht="12.75">
      <c r="A363" s="36" t="s">
        <v>72</v>
      </c>
      <c r="B363" s="37" t="s">
        <v>40</v>
      </c>
      <c r="C363" s="151">
        <v>9240000</v>
      </c>
      <c r="D363" s="38">
        <f aca="true" t="shared" si="26" ref="D363:E366">J315</f>
        <v>0</v>
      </c>
      <c r="E363" s="38">
        <f t="shared" si="26"/>
        <v>0</v>
      </c>
      <c r="F363" s="38">
        <f>D363-E363</f>
        <v>0</v>
      </c>
      <c r="G363" s="38">
        <v>0</v>
      </c>
      <c r="H363" s="38">
        <v>0</v>
      </c>
      <c r="I363" s="38">
        <f>(G363-H363)</f>
        <v>0</v>
      </c>
      <c r="J363" s="38">
        <f>SUM(D363+G363)</f>
        <v>0</v>
      </c>
      <c r="K363" s="38">
        <f>E363+H363</f>
        <v>0</v>
      </c>
      <c r="L363" s="38">
        <f>J363-K363</f>
        <v>0</v>
      </c>
      <c r="M363" s="38">
        <f>C363-J363</f>
        <v>9240000</v>
      </c>
      <c r="N363" s="155">
        <f>(K363/C363)*100</f>
        <v>0</v>
      </c>
    </row>
    <row r="364" spans="1:14" ht="12.75">
      <c r="A364" s="36" t="s">
        <v>119</v>
      </c>
      <c r="B364" s="37" t="s">
        <v>41</v>
      </c>
      <c r="C364" s="151">
        <v>231000000</v>
      </c>
      <c r="D364" s="38">
        <f t="shared" si="26"/>
        <v>73812500</v>
      </c>
      <c r="E364" s="38">
        <f t="shared" si="26"/>
        <v>73812500</v>
      </c>
      <c r="F364" s="38">
        <f>D364-E364</f>
        <v>0</v>
      </c>
      <c r="G364" s="38">
        <v>157187500</v>
      </c>
      <c r="H364" s="38">
        <v>157187500</v>
      </c>
      <c r="I364" s="38">
        <f>(G364-H364)</f>
        <v>0</v>
      </c>
      <c r="J364" s="38">
        <f>SUM(D364+G364)</f>
        <v>231000000</v>
      </c>
      <c r="K364" s="38">
        <f>E364+H364</f>
        <v>231000000</v>
      </c>
      <c r="L364" s="38">
        <f>J364-K364</f>
        <v>0</v>
      </c>
      <c r="M364" s="38">
        <f>C364-J364</f>
        <v>0</v>
      </c>
      <c r="N364" s="155">
        <f>(K364/C364)*100</f>
        <v>100</v>
      </c>
    </row>
    <row r="365" spans="1:14" ht="12.75">
      <c r="A365" s="36" t="s">
        <v>73</v>
      </c>
      <c r="B365" s="161" t="s">
        <v>42</v>
      </c>
      <c r="C365" s="151">
        <v>854700000</v>
      </c>
      <c r="D365" s="38">
        <f t="shared" si="26"/>
        <v>359475000</v>
      </c>
      <c r="E365" s="38">
        <f t="shared" si="26"/>
        <v>359475000</v>
      </c>
      <c r="F365" s="38">
        <f>D365-E365</f>
        <v>0</v>
      </c>
      <c r="G365" s="38">
        <f>'[1]Pengunjung'!$L$348</f>
        <v>18675000</v>
      </c>
      <c r="H365" s="38">
        <f>'[1]Pengunjung'!$L$351</f>
        <v>18675000</v>
      </c>
      <c r="I365" s="38">
        <f>(G365-H365)</f>
        <v>0</v>
      </c>
      <c r="J365" s="38">
        <f>SUM(D365+G365)</f>
        <v>378150000</v>
      </c>
      <c r="K365" s="38">
        <f>E365+H365</f>
        <v>378150000</v>
      </c>
      <c r="L365" s="38">
        <f>J365-K365</f>
        <v>0</v>
      </c>
      <c r="M365" s="38">
        <f>C365-J365</f>
        <v>476550000</v>
      </c>
      <c r="N365" s="155">
        <f>(K365/C365)*100</f>
        <v>44.243594243594245</v>
      </c>
    </row>
    <row r="366" spans="1:14" ht="12.75">
      <c r="A366" s="36" t="s">
        <v>74</v>
      </c>
      <c r="B366" s="161" t="s">
        <v>43</v>
      </c>
      <c r="C366" s="154">
        <v>623700000</v>
      </c>
      <c r="D366" s="38">
        <f t="shared" si="26"/>
        <v>251792500</v>
      </c>
      <c r="E366" s="38">
        <f t="shared" si="26"/>
        <v>251792500</v>
      </c>
      <c r="F366" s="38">
        <f>D366-E366</f>
        <v>0</v>
      </c>
      <c r="G366" s="39">
        <f>'[1]Pengunjung'!$N$348</f>
        <v>15380000</v>
      </c>
      <c r="H366" s="39">
        <f>'[1]Pengunjung'!$N$351</f>
        <v>15380000</v>
      </c>
      <c r="I366" s="38">
        <f>(G366-H366)</f>
        <v>0</v>
      </c>
      <c r="J366" s="38">
        <f>SUM(D366+G366)</f>
        <v>267172500</v>
      </c>
      <c r="K366" s="38">
        <f>E366+H366</f>
        <v>267172500</v>
      </c>
      <c r="L366" s="38">
        <f>J366-K366</f>
        <v>0</v>
      </c>
      <c r="M366" s="38">
        <f>C366-J366</f>
        <v>356527500</v>
      </c>
      <c r="N366" s="158">
        <f>(K366/C366)*100</f>
        <v>42.83670033670033</v>
      </c>
    </row>
    <row r="367" spans="1:14" ht="12.75">
      <c r="A367" s="36"/>
      <c r="B367" s="37" t="s">
        <v>4</v>
      </c>
      <c r="C367" s="38">
        <f aca="true" t="shared" si="27" ref="C367:M367">SUM(C349:C366)</f>
        <v>2306920000</v>
      </c>
      <c r="D367" s="38">
        <f t="shared" si="27"/>
        <v>1014704500</v>
      </c>
      <c r="E367" s="38">
        <f t="shared" si="27"/>
        <v>1014704500</v>
      </c>
      <c r="F367" s="38">
        <f t="shared" si="27"/>
        <v>0</v>
      </c>
      <c r="G367" s="38">
        <f t="shared" si="27"/>
        <v>204827500</v>
      </c>
      <c r="H367" s="38">
        <f t="shared" si="27"/>
        <v>204827500</v>
      </c>
      <c r="I367" s="38">
        <f t="shared" si="27"/>
        <v>0</v>
      </c>
      <c r="J367" s="38">
        <f t="shared" si="27"/>
        <v>1219532000</v>
      </c>
      <c r="K367" s="38">
        <f t="shared" si="27"/>
        <v>1219532000</v>
      </c>
      <c r="L367" s="38">
        <f t="shared" si="27"/>
        <v>0</v>
      </c>
      <c r="M367" s="38">
        <f t="shared" si="27"/>
        <v>1087388000</v>
      </c>
      <c r="N367" s="155">
        <f>(K367/C367)*100</f>
        <v>52.86407851160855</v>
      </c>
    </row>
    <row r="368" spans="1:14" ht="12.75">
      <c r="A368" s="72"/>
      <c r="B368" s="73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5"/>
    </row>
    <row r="369" spans="1:13" ht="12.75">
      <c r="A369" s="28"/>
      <c r="B369" s="13"/>
      <c r="C369" s="29" t="s">
        <v>44</v>
      </c>
      <c r="D369" s="29"/>
      <c r="E369" s="29"/>
      <c r="F369" s="29"/>
      <c r="G369" s="29"/>
      <c r="H369" s="29"/>
      <c r="I369" s="29"/>
      <c r="J369" s="29"/>
      <c r="K369" s="29"/>
      <c r="L369" s="29"/>
      <c r="M369" s="29"/>
    </row>
    <row r="370" spans="2:13" ht="10.5">
      <c r="B370" s="170" t="s">
        <v>27</v>
      </c>
      <c r="C370" s="170"/>
      <c r="D370" s="170"/>
      <c r="G370" s="8"/>
      <c r="I370" s="164" t="s">
        <v>161</v>
      </c>
      <c r="J370" s="164"/>
      <c r="K370" s="164"/>
      <c r="L370" s="164"/>
      <c r="M370" s="25"/>
    </row>
    <row r="371" spans="2:13" ht="10.5">
      <c r="B371" s="170" t="s">
        <v>153</v>
      </c>
      <c r="C371" s="170"/>
      <c r="D371" s="170"/>
      <c r="E371" s="25"/>
      <c r="G371" s="22"/>
      <c r="I371" s="170" t="s">
        <v>7</v>
      </c>
      <c r="J371" s="170"/>
      <c r="K371" s="170"/>
      <c r="L371" s="170"/>
      <c r="M371" s="25"/>
    </row>
    <row r="372" spans="2:13" ht="10.5">
      <c r="B372" s="3"/>
      <c r="C372" s="3"/>
      <c r="E372" s="25"/>
      <c r="H372" s="22"/>
      <c r="M372" s="23"/>
    </row>
    <row r="373" spans="2:12" ht="10.5">
      <c r="B373" s="3"/>
      <c r="C373" s="3"/>
      <c r="E373" s="25"/>
      <c r="G373" s="29"/>
      <c r="H373" s="22"/>
      <c r="J373" s="7"/>
      <c r="L373" s="7"/>
    </row>
    <row r="374" spans="2:12" ht="10.5">
      <c r="B374" s="163" t="s">
        <v>156</v>
      </c>
      <c r="C374" s="163"/>
      <c r="D374" s="163"/>
      <c r="E374" s="25"/>
      <c r="G374" s="23"/>
      <c r="I374" s="163" t="s">
        <v>133</v>
      </c>
      <c r="J374" s="163"/>
      <c r="K374" s="163"/>
      <c r="L374" s="163"/>
    </row>
    <row r="375" spans="2:12" ht="10.5">
      <c r="B375" s="164" t="s">
        <v>118</v>
      </c>
      <c r="C375" s="164"/>
      <c r="D375" s="164"/>
      <c r="E375" s="25"/>
      <c r="G375" s="31"/>
      <c r="I375" s="164" t="s">
        <v>136</v>
      </c>
      <c r="J375" s="164"/>
      <c r="K375" s="164"/>
      <c r="L375" s="164"/>
    </row>
    <row r="376" spans="2:12" ht="10.5">
      <c r="B376" s="164" t="s">
        <v>154</v>
      </c>
      <c r="C376" s="164"/>
      <c r="D376" s="164"/>
      <c r="E376" s="22"/>
      <c r="G376" s="8"/>
      <c r="H376" s="22"/>
      <c r="I376" s="164" t="s">
        <v>135</v>
      </c>
      <c r="J376" s="164"/>
      <c r="K376" s="164"/>
      <c r="L376" s="164"/>
    </row>
    <row r="378" spans="1:13" ht="12.75">
      <c r="A378" s="188" t="s">
        <v>18</v>
      </c>
      <c r="B378" s="188"/>
      <c r="C378" s="188"/>
      <c r="D378" s="188"/>
      <c r="E378" s="188"/>
      <c r="F378" s="188"/>
      <c r="G378" s="188"/>
      <c r="H378" s="188"/>
      <c r="I378" s="188"/>
      <c r="J378" s="188"/>
      <c r="K378" s="188"/>
      <c r="L378" s="188"/>
      <c r="M378" s="188"/>
    </row>
    <row r="379" spans="1:13" ht="12.75">
      <c r="A379" s="188" t="s">
        <v>112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8"/>
      <c r="M379" s="188"/>
    </row>
    <row r="380" ht="10.5">
      <c r="C380" s="1" t="s">
        <v>19</v>
      </c>
    </row>
    <row r="381" spans="1:6" ht="12.75">
      <c r="A381" s="11" t="s">
        <v>0</v>
      </c>
      <c r="B381" s="5"/>
      <c r="C381" s="12" t="s">
        <v>1</v>
      </c>
      <c r="D381" s="24" t="s">
        <v>75</v>
      </c>
      <c r="E381" s="3"/>
      <c r="F381" s="6"/>
    </row>
    <row r="382" spans="1:10" ht="12.75">
      <c r="A382" s="189" t="s">
        <v>29</v>
      </c>
      <c r="B382" s="189"/>
      <c r="C382" s="12" t="s">
        <v>1</v>
      </c>
      <c r="D382" s="16" t="s">
        <v>149</v>
      </c>
      <c r="E382" s="16"/>
      <c r="F382" s="11"/>
      <c r="J382" s="30"/>
    </row>
    <row r="383" spans="1:8" ht="12.75">
      <c r="A383" s="11" t="s">
        <v>7</v>
      </c>
      <c r="B383" s="11"/>
      <c r="C383" s="12" t="s">
        <v>1</v>
      </c>
      <c r="D383" s="16" t="s">
        <v>133</v>
      </c>
      <c r="E383" s="3"/>
      <c r="F383" s="11"/>
      <c r="H383" s="1" t="s">
        <v>44</v>
      </c>
    </row>
    <row r="384" spans="1:6" ht="12.75">
      <c r="A384" s="11" t="s">
        <v>25</v>
      </c>
      <c r="B384" s="11"/>
      <c r="C384" s="12" t="s">
        <v>1</v>
      </c>
      <c r="D384" s="17" t="s">
        <v>162</v>
      </c>
      <c r="E384" s="3"/>
      <c r="F384" s="11"/>
    </row>
    <row r="385" ht="10.5">
      <c r="M385" s="2"/>
    </row>
    <row r="386" spans="1:14" ht="12.75">
      <c r="A386" s="183" t="s">
        <v>2</v>
      </c>
      <c r="B386" s="183" t="s">
        <v>3</v>
      </c>
      <c r="C386" s="183" t="s">
        <v>5</v>
      </c>
      <c r="D386" s="190" t="s">
        <v>45</v>
      </c>
      <c r="E386" s="190"/>
      <c r="F386" s="190"/>
      <c r="G386" s="191" t="s">
        <v>28</v>
      </c>
      <c r="H386" s="191"/>
      <c r="I386" s="191"/>
      <c r="J386" s="190" t="s">
        <v>8</v>
      </c>
      <c r="K386" s="190"/>
      <c r="L386" s="190"/>
      <c r="M386" s="190"/>
      <c r="N386" s="183" t="s">
        <v>58</v>
      </c>
    </row>
    <row r="387" spans="1:14" ht="10.5">
      <c r="A387" s="184"/>
      <c r="B387" s="184"/>
      <c r="C387" s="184"/>
      <c r="D387" s="183" t="s">
        <v>6</v>
      </c>
      <c r="E387" s="187">
        <f>J354</f>
        <v>90187500</v>
      </c>
      <c r="F387" s="183" t="s">
        <v>10</v>
      </c>
      <c r="G387" s="183" t="s">
        <v>6</v>
      </c>
      <c r="H387" s="183" t="s">
        <v>9</v>
      </c>
      <c r="I387" s="183" t="s">
        <v>10</v>
      </c>
      <c r="J387" s="183" t="s">
        <v>11</v>
      </c>
      <c r="K387" s="183" t="s">
        <v>12</v>
      </c>
      <c r="L387" s="183" t="s">
        <v>13</v>
      </c>
      <c r="M387" s="183" t="s">
        <v>14</v>
      </c>
      <c r="N387" s="184"/>
    </row>
    <row r="388" spans="1:14" ht="10.5">
      <c r="A388" s="185"/>
      <c r="B388" s="185"/>
      <c r="C388" s="185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5"/>
    </row>
    <row r="389" spans="1:14" ht="10.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</row>
    <row r="390" spans="1:14" ht="10.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</row>
    <row r="391" spans="1:14" ht="10.5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</row>
    <row r="392" spans="1:14" ht="19.5">
      <c r="A392" s="10">
        <v>1</v>
      </c>
      <c r="B392" s="10">
        <v>2</v>
      </c>
      <c r="C392" s="10">
        <v>3</v>
      </c>
      <c r="D392" s="10">
        <v>4</v>
      </c>
      <c r="E392" s="10">
        <v>5</v>
      </c>
      <c r="F392" s="26" t="s">
        <v>22</v>
      </c>
      <c r="G392" s="14">
        <v>7</v>
      </c>
      <c r="H392" s="10">
        <v>8</v>
      </c>
      <c r="I392" s="15" t="s">
        <v>23</v>
      </c>
      <c r="J392" s="10" t="s">
        <v>15</v>
      </c>
      <c r="K392" s="10" t="s">
        <v>16</v>
      </c>
      <c r="L392" s="27" t="s">
        <v>24</v>
      </c>
      <c r="M392" s="32" t="s">
        <v>17</v>
      </c>
      <c r="N392" s="4"/>
    </row>
    <row r="393" spans="1:14" ht="10.5">
      <c r="A393" s="4"/>
      <c r="B393" s="19" t="s">
        <v>20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0.5">
      <c r="A394" s="4"/>
      <c r="B394" s="19" t="s">
        <v>21</v>
      </c>
      <c r="C394" s="4"/>
      <c r="D394" s="4"/>
      <c r="E394" s="4"/>
      <c r="F394" s="4"/>
      <c r="G394" s="33"/>
      <c r="H394" s="4"/>
      <c r="I394" s="4"/>
      <c r="J394" s="4"/>
      <c r="K394" s="4"/>
      <c r="L394" s="4"/>
      <c r="M394" s="4"/>
      <c r="N394" s="4"/>
    </row>
    <row r="395" spans="1:14" ht="10.5">
      <c r="A395" s="179" t="s">
        <v>64</v>
      </c>
      <c r="B395" s="181" t="s">
        <v>47</v>
      </c>
      <c r="C395" s="174">
        <v>63525000</v>
      </c>
      <c r="D395" s="174">
        <f>J349</f>
        <v>31692000</v>
      </c>
      <c r="E395" s="174">
        <f>K349</f>
        <v>31692000</v>
      </c>
      <c r="F395" s="174">
        <f>D395-E395</f>
        <v>0</v>
      </c>
      <c r="G395" s="174">
        <f>'[1]SAMPAH'!$G$405</f>
        <v>736500</v>
      </c>
      <c r="H395" s="174">
        <f>'[1]SAMPAH'!$G$407</f>
        <v>736500</v>
      </c>
      <c r="I395" s="174">
        <f>G395-H395</f>
        <v>0</v>
      </c>
      <c r="J395" s="174">
        <f>D395+G395</f>
        <v>32428500</v>
      </c>
      <c r="K395" s="174">
        <f>E395+H395</f>
        <v>32428500</v>
      </c>
      <c r="L395" s="174">
        <f>J395-K395</f>
        <v>0</v>
      </c>
      <c r="M395" s="174">
        <f>C395-J395</f>
        <v>31096500</v>
      </c>
      <c r="N395" s="176">
        <f>(K395/C395)*100</f>
        <v>51.048406139315226</v>
      </c>
    </row>
    <row r="396" spans="1:14" ht="18" customHeight="1">
      <c r="A396" s="180"/>
      <c r="B396" s="182"/>
      <c r="C396" s="175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7"/>
    </row>
    <row r="397" spans="1:14" ht="10.5">
      <c r="A397" s="178"/>
      <c r="B397" s="171" t="s">
        <v>30</v>
      </c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2"/>
    </row>
    <row r="398" spans="1:14" ht="10.5">
      <c r="A398" s="166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73"/>
    </row>
    <row r="399" spans="1:14" ht="12.75">
      <c r="A399" s="36" t="s">
        <v>66</v>
      </c>
      <c r="B399" s="58" t="s">
        <v>63</v>
      </c>
      <c r="C399" s="151">
        <v>9240000</v>
      </c>
      <c r="D399" s="38">
        <f>J353</f>
        <v>8500000</v>
      </c>
      <c r="E399" s="38">
        <f>K353</f>
        <v>8500000</v>
      </c>
      <c r="F399" s="38">
        <f>D399-E399</f>
        <v>0</v>
      </c>
      <c r="G399" s="38">
        <v>0</v>
      </c>
      <c r="H399" s="38">
        <v>0</v>
      </c>
      <c r="I399" s="38">
        <f>(G399-H399)</f>
        <v>0</v>
      </c>
      <c r="J399" s="38">
        <f>SUM(D399+G399)</f>
        <v>8500000</v>
      </c>
      <c r="K399" s="38">
        <f>E399+H399</f>
        <v>8500000</v>
      </c>
      <c r="L399" s="38">
        <f>J399-K399</f>
        <v>0</v>
      </c>
      <c r="M399" s="38">
        <f>C399-J399</f>
        <v>740000</v>
      </c>
      <c r="N399" s="155">
        <f>(K399/C399)*100</f>
        <v>91.991341991342</v>
      </c>
    </row>
    <row r="400" spans="1:14" ht="12.75">
      <c r="A400" s="36" t="s">
        <v>67</v>
      </c>
      <c r="B400" s="37" t="s">
        <v>33</v>
      </c>
      <c r="C400" s="152">
        <v>92400000</v>
      </c>
      <c r="D400" s="38">
        <f>J354</f>
        <v>90187500</v>
      </c>
      <c r="E400" s="38">
        <f>K354</f>
        <v>90187500</v>
      </c>
      <c r="F400" s="38">
        <f>D400-E400</f>
        <v>0</v>
      </c>
      <c r="G400" s="38">
        <v>0</v>
      </c>
      <c r="H400" s="38">
        <v>0</v>
      </c>
      <c r="I400" s="38">
        <f>(G400-H400)</f>
        <v>0</v>
      </c>
      <c r="J400" s="38">
        <f>SUM(D400+G400)</f>
        <v>90187500</v>
      </c>
      <c r="K400" s="38">
        <f>E400+H400</f>
        <v>90187500</v>
      </c>
      <c r="L400" s="38">
        <f>J400-K400</f>
        <v>0</v>
      </c>
      <c r="M400" s="38">
        <f>C400-J400</f>
        <v>2212500</v>
      </c>
      <c r="N400" s="155">
        <f>(K400/C400)*100</f>
        <v>97.60551948051948</v>
      </c>
    </row>
    <row r="401" spans="1:14" ht="12.75">
      <c r="A401" s="36" t="s">
        <v>68</v>
      </c>
      <c r="B401" s="37" t="s">
        <v>34</v>
      </c>
      <c r="C401" s="152">
        <v>17325000</v>
      </c>
      <c r="D401" s="38">
        <f>J355</f>
        <v>12000000</v>
      </c>
      <c r="E401" s="38">
        <f>K355</f>
        <v>12000000</v>
      </c>
      <c r="F401" s="38">
        <f>D401-E401</f>
        <v>0</v>
      </c>
      <c r="G401" s="38">
        <v>0</v>
      </c>
      <c r="H401" s="38">
        <v>0</v>
      </c>
      <c r="I401" s="38">
        <f>(G401-H401)</f>
        <v>0</v>
      </c>
      <c r="J401" s="38">
        <f>SUM(D401+G401)</f>
        <v>12000000</v>
      </c>
      <c r="K401" s="38">
        <f>E401+H401</f>
        <v>12000000</v>
      </c>
      <c r="L401" s="38">
        <f>J401-K401</f>
        <v>0</v>
      </c>
      <c r="M401" s="38">
        <f>C401-J401</f>
        <v>5325000</v>
      </c>
      <c r="N401" s="155">
        <f>(K401/C401)*100</f>
        <v>69.26406926406926</v>
      </c>
    </row>
    <row r="402" spans="1:14" ht="12.75">
      <c r="A402" s="36" t="s">
        <v>65</v>
      </c>
      <c r="B402" s="37" t="s">
        <v>31</v>
      </c>
      <c r="C402" s="151">
        <v>3465000</v>
      </c>
      <c r="D402" s="38">
        <f>J356</f>
        <v>500000</v>
      </c>
      <c r="E402" s="38">
        <f>K356</f>
        <v>500000</v>
      </c>
      <c r="F402" s="38">
        <f>D402-E402</f>
        <v>0</v>
      </c>
      <c r="G402" s="38">
        <v>0</v>
      </c>
      <c r="H402" s="38">
        <v>0</v>
      </c>
      <c r="I402" s="38">
        <f>(G402-H402)</f>
        <v>0</v>
      </c>
      <c r="J402" s="38">
        <f>SUM(D402+G402)</f>
        <v>500000</v>
      </c>
      <c r="K402" s="38">
        <f>E402+H402</f>
        <v>500000</v>
      </c>
      <c r="L402" s="38">
        <f>J402-K402</f>
        <v>0</v>
      </c>
      <c r="M402" s="38">
        <f>C402-J402</f>
        <v>2965000</v>
      </c>
      <c r="N402" s="155">
        <f>(K402/C402)*100</f>
        <v>14.43001443001443</v>
      </c>
    </row>
    <row r="403" spans="1:14" ht="12.75">
      <c r="A403" s="20"/>
      <c r="B403" s="18" t="s">
        <v>35</v>
      </c>
      <c r="C403" s="153"/>
      <c r="D403" s="38"/>
      <c r="E403" s="38"/>
      <c r="F403" s="21"/>
      <c r="G403" s="21"/>
      <c r="H403" s="21"/>
      <c r="I403" s="21"/>
      <c r="J403" s="21"/>
      <c r="K403" s="21"/>
      <c r="L403" s="21"/>
      <c r="M403" s="21"/>
      <c r="N403" s="156"/>
    </row>
    <row r="404" spans="1:14" ht="12.75">
      <c r="A404" s="36" t="s">
        <v>69</v>
      </c>
      <c r="B404" s="37" t="s">
        <v>36</v>
      </c>
      <c r="C404" s="152">
        <v>38500000</v>
      </c>
      <c r="D404" s="38">
        <f>J358</f>
        <v>21000000</v>
      </c>
      <c r="E404" s="38">
        <f>K358</f>
        <v>21000000</v>
      </c>
      <c r="F404" s="38">
        <f>D404-E404</f>
        <v>0</v>
      </c>
      <c r="G404" s="38">
        <f>'[1]Parkir'!$H$399</f>
        <v>0</v>
      </c>
      <c r="H404" s="38">
        <f>'[1]Parkir'!$H$401</f>
        <v>0</v>
      </c>
      <c r="I404" s="38">
        <f>(G404-H404)</f>
        <v>0</v>
      </c>
      <c r="J404" s="38">
        <f>SUM(D404+G404)</f>
        <v>21000000</v>
      </c>
      <c r="K404" s="38">
        <f>E404+H404</f>
        <v>21000000</v>
      </c>
      <c r="L404" s="38">
        <f>J404-K404</f>
        <v>0</v>
      </c>
      <c r="M404" s="38">
        <f>C404-J404</f>
        <v>17500000</v>
      </c>
      <c r="N404" s="155">
        <f>(K404/C404)*100</f>
        <v>54.54545454545454</v>
      </c>
    </row>
    <row r="405" spans="1:14" ht="12.75">
      <c r="A405" s="36" t="s">
        <v>70</v>
      </c>
      <c r="B405" s="37" t="s">
        <v>37</v>
      </c>
      <c r="C405" s="152">
        <v>202125000</v>
      </c>
      <c r="D405" s="38">
        <f>J359</f>
        <v>74340000</v>
      </c>
      <c r="E405" s="38">
        <f>K359</f>
        <v>74340000</v>
      </c>
      <c r="F405" s="38">
        <f>D405-E405</f>
        <v>0</v>
      </c>
      <c r="G405" s="38">
        <f>'[1]Parkir'!$J$399</f>
        <v>1764000</v>
      </c>
      <c r="H405" s="38">
        <f>'[1]Parkir'!$J$401</f>
        <v>1764000</v>
      </c>
      <c r="I405" s="38">
        <f>(G405-H405)</f>
        <v>0</v>
      </c>
      <c r="J405" s="38">
        <f>SUM(D405+G405)</f>
        <v>76104000</v>
      </c>
      <c r="K405" s="38">
        <f>E405+H405</f>
        <v>76104000</v>
      </c>
      <c r="L405" s="38">
        <f>J405-K405</f>
        <v>0</v>
      </c>
      <c r="M405" s="38">
        <f>C405-J405</f>
        <v>126021000</v>
      </c>
      <c r="N405" s="155">
        <f>(K405/C405)*100</f>
        <v>37.651948051948054</v>
      </c>
    </row>
    <row r="406" spans="1:14" ht="12.75">
      <c r="A406" s="36" t="s">
        <v>71</v>
      </c>
      <c r="B406" s="37" t="s">
        <v>38</v>
      </c>
      <c r="C406" s="152">
        <v>161700000</v>
      </c>
      <c r="D406" s="38">
        <f>J360</f>
        <v>104990000</v>
      </c>
      <c r="E406" s="38">
        <f>K360</f>
        <v>104990000</v>
      </c>
      <c r="F406" s="38">
        <f>D406-E406</f>
        <v>0</v>
      </c>
      <c r="G406" s="38">
        <f>'[1]Parkir'!$L$399</f>
        <v>2364000</v>
      </c>
      <c r="H406" s="38">
        <f>'[1]Parkir'!$L$401</f>
        <v>2364000</v>
      </c>
      <c r="I406" s="38">
        <f>(G406-H406)</f>
        <v>0</v>
      </c>
      <c r="J406" s="38">
        <f>SUM(D406+G406)</f>
        <v>107354000</v>
      </c>
      <c r="K406" s="38">
        <f>E406+H406</f>
        <v>107354000</v>
      </c>
      <c r="L406" s="38">
        <f>J406-K406</f>
        <v>0</v>
      </c>
      <c r="M406" s="38">
        <f>C406-J406</f>
        <v>54346000</v>
      </c>
      <c r="N406" s="155">
        <f>(K406/C406)*100</f>
        <v>66.39084724799011</v>
      </c>
    </row>
    <row r="407" spans="1:14" ht="12.75">
      <c r="A407" s="165"/>
      <c r="B407" s="167" t="s">
        <v>39</v>
      </c>
      <c r="C407" s="29"/>
      <c r="D407" s="159"/>
      <c r="E407" s="160"/>
      <c r="F407" s="34"/>
      <c r="G407" s="34"/>
      <c r="H407" s="34"/>
      <c r="I407" s="34"/>
      <c r="J407" s="34"/>
      <c r="K407" s="34"/>
      <c r="L407" s="34"/>
      <c r="M407" s="157"/>
      <c r="N407" s="169"/>
    </row>
    <row r="408" spans="1:14" ht="12.75">
      <c r="A408" s="166"/>
      <c r="B408" s="168"/>
      <c r="C408" s="35"/>
      <c r="D408" s="39"/>
      <c r="E408" s="40"/>
      <c r="F408" s="35"/>
      <c r="G408" s="35"/>
      <c r="H408" s="35"/>
      <c r="I408" s="35"/>
      <c r="J408" s="35"/>
      <c r="K408" s="35"/>
      <c r="L408" s="35"/>
      <c r="M408" s="35"/>
      <c r="N408" s="169"/>
    </row>
    <row r="409" spans="1:14" ht="12.75">
      <c r="A409" s="36" t="s">
        <v>72</v>
      </c>
      <c r="B409" s="37" t="s">
        <v>40</v>
      </c>
      <c r="C409" s="151">
        <v>9240000</v>
      </c>
      <c r="D409" s="38">
        <f>J363</f>
        <v>0</v>
      </c>
      <c r="E409" s="38">
        <f>K363</f>
        <v>0</v>
      </c>
      <c r="F409" s="38">
        <f>D409-E409</f>
        <v>0</v>
      </c>
      <c r="G409" s="38">
        <v>0</v>
      </c>
      <c r="H409" s="38">
        <v>0</v>
      </c>
      <c r="I409" s="38">
        <f>(G409-H409)</f>
        <v>0</v>
      </c>
      <c r="J409" s="38">
        <f>SUM(D409+G409)</f>
        <v>0</v>
      </c>
      <c r="K409" s="38">
        <f>E409+H409</f>
        <v>0</v>
      </c>
      <c r="L409" s="38">
        <f>J409-K409</f>
        <v>0</v>
      </c>
      <c r="M409" s="38">
        <f>C409-J409</f>
        <v>9240000</v>
      </c>
      <c r="N409" s="155">
        <f>(K409/C409)*100</f>
        <v>0</v>
      </c>
    </row>
    <row r="410" spans="1:14" ht="12.75">
      <c r="A410" s="36" t="s">
        <v>119</v>
      </c>
      <c r="B410" s="37" t="s">
        <v>41</v>
      </c>
      <c r="C410" s="151">
        <v>231000000</v>
      </c>
      <c r="D410" s="38">
        <f>J364</f>
        <v>231000000</v>
      </c>
      <c r="E410" s="38">
        <f>K364</f>
        <v>231000000</v>
      </c>
      <c r="F410" s="38">
        <f>D410-E410</f>
        <v>0</v>
      </c>
      <c r="G410" s="38">
        <v>0</v>
      </c>
      <c r="H410" s="38">
        <v>0</v>
      </c>
      <c r="I410" s="38">
        <f>(G410-H410)</f>
        <v>0</v>
      </c>
      <c r="J410" s="38">
        <f>SUM(D410+G410)</f>
        <v>231000000</v>
      </c>
      <c r="K410" s="38">
        <f>E410+H410</f>
        <v>231000000</v>
      </c>
      <c r="L410" s="38">
        <f>J410-K410</f>
        <v>0</v>
      </c>
      <c r="M410" s="38">
        <f>C410-J410</f>
        <v>0</v>
      </c>
      <c r="N410" s="155">
        <f>(K410/C410)*100</f>
        <v>100</v>
      </c>
    </row>
    <row r="411" spans="1:14" ht="12.75">
      <c r="A411" s="36" t="s">
        <v>73</v>
      </c>
      <c r="B411" s="161" t="s">
        <v>42</v>
      </c>
      <c r="C411" s="151">
        <v>854700000</v>
      </c>
      <c r="D411" s="38">
        <f>J365</f>
        <v>378150000</v>
      </c>
      <c r="E411" s="38">
        <f>K365</f>
        <v>378150000</v>
      </c>
      <c r="F411" s="38">
        <f>D411-E411</f>
        <v>0</v>
      </c>
      <c r="G411" s="38">
        <f>'[1]Pengunjung'!$L$397</f>
        <v>8935000</v>
      </c>
      <c r="H411" s="38">
        <f>'[1]Pengunjung'!$L$401</f>
        <v>8935000</v>
      </c>
      <c r="I411" s="38">
        <f>(G411-H411)</f>
        <v>0</v>
      </c>
      <c r="J411" s="38">
        <f>SUM(D411+G411)</f>
        <v>387085000</v>
      </c>
      <c r="K411" s="38">
        <f>E411+H411</f>
        <v>387085000</v>
      </c>
      <c r="L411" s="38">
        <f>J411-K411</f>
        <v>0</v>
      </c>
      <c r="M411" s="38">
        <f>C411-J411</f>
        <v>467615000</v>
      </c>
      <c r="N411" s="155">
        <f>(K411/C411)*100</f>
        <v>45.28899028899029</v>
      </c>
    </row>
    <row r="412" spans="1:14" ht="12.75">
      <c r="A412" s="36" t="s">
        <v>74</v>
      </c>
      <c r="B412" s="161" t="s">
        <v>43</v>
      </c>
      <c r="C412" s="154">
        <v>623700000</v>
      </c>
      <c r="D412" s="38">
        <f>J366</f>
        <v>267172500</v>
      </c>
      <c r="E412" s="38">
        <f>K366</f>
        <v>267172500</v>
      </c>
      <c r="F412" s="38">
        <f>D412-E412</f>
        <v>0</v>
      </c>
      <c r="G412" s="39">
        <f>'[1]Pengunjung'!$N$397</f>
        <v>5942500</v>
      </c>
      <c r="H412" s="39">
        <f>'[1]Pengunjung'!$N$401</f>
        <v>5942500</v>
      </c>
      <c r="I412" s="38">
        <f>(G412-H412)</f>
        <v>0</v>
      </c>
      <c r="J412" s="38">
        <f>SUM(D412+G412)</f>
        <v>273115000</v>
      </c>
      <c r="K412" s="38">
        <f>E412+H412</f>
        <v>273115000</v>
      </c>
      <c r="L412" s="38">
        <f>J412-K412</f>
        <v>0</v>
      </c>
      <c r="M412" s="38">
        <f>C412-J412</f>
        <v>350585000</v>
      </c>
      <c r="N412" s="158">
        <f>(K412/C412)*100</f>
        <v>43.78948212281546</v>
      </c>
    </row>
    <row r="413" spans="1:14" ht="12.75">
      <c r="A413" s="36"/>
      <c r="B413" s="37" t="s">
        <v>4</v>
      </c>
      <c r="C413" s="38">
        <f aca="true" t="shared" si="28" ref="C413:M413">SUM(C395:C412)</f>
        <v>2306920000</v>
      </c>
      <c r="D413" s="38">
        <f t="shared" si="28"/>
        <v>1219532000</v>
      </c>
      <c r="E413" s="38">
        <f t="shared" si="28"/>
        <v>1219532000</v>
      </c>
      <c r="F413" s="38">
        <f t="shared" si="28"/>
        <v>0</v>
      </c>
      <c r="G413" s="38">
        <f t="shared" si="28"/>
        <v>19742000</v>
      </c>
      <c r="H413" s="38">
        <f t="shared" si="28"/>
        <v>19742000</v>
      </c>
      <c r="I413" s="38">
        <f t="shared" si="28"/>
        <v>0</v>
      </c>
      <c r="J413" s="38">
        <f t="shared" si="28"/>
        <v>1239274000</v>
      </c>
      <c r="K413" s="38">
        <f t="shared" si="28"/>
        <v>1239274000</v>
      </c>
      <c r="L413" s="38">
        <f t="shared" si="28"/>
        <v>0</v>
      </c>
      <c r="M413" s="38">
        <f t="shared" si="28"/>
        <v>1067646000</v>
      </c>
      <c r="N413" s="155">
        <f>(K413/C413)*100</f>
        <v>53.71985157699444</v>
      </c>
    </row>
    <row r="414" spans="1:14" ht="12.75">
      <c r="A414" s="72"/>
      <c r="B414" s="73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5"/>
    </row>
    <row r="415" spans="1:13" ht="12.75">
      <c r="A415" s="28"/>
      <c r="B415" s="13"/>
      <c r="C415" s="29" t="s">
        <v>44</v>
      </c>
      <c r="D415" s="29"/>
      <c r="E415" s="29"/>
      <c r="F415" s="29"/>
      <c r="G415" s="29"/>
      <c r="H415" s="29"/>
      <c r="I415" s="29"/>
      <c r="J415" s="29"/>
      <c r="K415" s="29"/>
      <c r="L415" s="29"/>
      <c r="M415" s="29"/>
    </row>
    <row r="416" spans="2:13" ht="10.5">
      <c r="B416" s="170" t="s">
        <v>27</v>
      </c>
      <c r="C416" s="170"/>
      <c r="D416" s="170"/>
      <c r="G416" s="8"/>
      <c r="I416" s="164" t="s">
        <v>163</v>
      </c>
      <c r="J416" s="164"/>
      <c r="K416" s="164"/>
      <c r="L416" s="164"/>
      <c r="M416" s="25"/>
    </row>
    <row r="417" spans="2:13" ht="10.5">
      <c r="B417" s="170" t="s">
        <v>153</v>
      </c>
      <c r="C417" s="170"/>
      <c r="D417" s="170"/>
      <c r="E417" s="25"/>
      <c r="G417" s="22"/>
      <c r="I417" s="170" t="s">
        <v>7</v>
      </c>
      <c r="J417" s="170"/>
      <c r="K417" s="170"/>
      <c r="L417" s="170"/>
      <c r="M417" s="25"/>
    </row>
    <row r="418" spans="2:13" ht="10.5">
      <c r="B418" s="3"/>
      <c r="C418" s="3"/>
      <c r="E418" s="25"/>
      <c r="H418" s="22"/>
      <c r="M418" s="23"/>
    </row>
    <row r="419" spans="2:12" ht="10.5">
      <c r="B419" s="3"/>
      <c r="C419" s="3"/>
      <c r="E419" s="25"/>
      <c r="G419" s="29"/>
      <c r="H419" s="22"/>
      <c r="J419" s="7"/>
      <c r="L419" s="7"/>
    </row>
    <row r="420" spans="2:12" ht="10.5">
      <c r="B420" s="163" t="s">
        <v>156</v>
      </c>
      <c r="C420" s="163"/>
      <c r="D420" s="163"/>
      <c r="E420" s="25"/>
      <c r="G420" s="23"/>
      <c r="I420" s="163" t="s">
        <v>133</v>
      </c>
      <c r="J420" s="163"/>
      <c r="K420" s="163"/>
      <c r="L420" s="163"/>
    </row>
    <row r="421" spans="2:12" ht="10.5">
      <c r="B421" s="164" t="s">
        <v>118</v>
      </c>
      <c r="C421" s="164"/>
      <c r="D421" s="164"/>
      <c r="E421" s="25"/>
      <c r="G421" s="31"/>
      <c r="I421" s="164" t="s">
        <v>136</v>
      </c>
      <c r="J421" s="164"/>
      <c r="K421" s="164"/>
      <c r="L421" s="164"/>
    </row>
    <row r="422" spans="2:12" ht="10.5">
      <c r="B422" s="164" t="s">
        <v>154</v>
      </c>
      <c r="C422" s="164"/>
      <c r="D422" s="164"/>
      <c r="E422" s="22"/>
      <c r="G422" s="8"/>
      <c r="H422" s="22"/>
      <c r="I422" s="164" t="s">
        <v>135</v>
      </c>
      <c r="J422" s="164"/>
      <c r="K422" s="164"/>
      <c r="L422" s="164"/>
    </row>
  </sheetData>
  <sheetProtection/>
  <mergeCells count="549">
    <mergeCell ref="B420:D420"/>
    <mergeCell ref="I420:L420"/>
    <mergeCell ref="B421:D421"/>
    <mergeCell ref="I421:L421"/>
    <mergeCell ref="B422:D422"/>
    <mergeCell ref="I422:L422"/>
    <mergeCell ref="A407:A408"/>
    <mergeCell ref="B407:B408"/>
    <mergeCell ref="N407:N408"/>
    <mergeCell ref="B416:D416"/>
    <mergeCell ref="I416:L416"/>
    <mergeCell ref="B417:D417"/>
    <mergeCell ref="I417:L417"/>
    <mergeCell ref="I397:I398"/>
    <mergeCell ref="J397:J398"/>
    <mergeCell ref="K397:K398"/>
    <mergeCell ref="L397:L398"/>
    <mergeCell ref="M397:M398"/>
    <mergeCell ref="N397:N398"/>
    <mergeCell ref="M395:M396"/>
    <mergeCell ref="N395:N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G395:G396"/>
    <mergeCell ref="H395:H396"/>
    <mergeCell ref="I395:I396"/>
    <mergeCell ref="J395:J396"/>
    <mergeCell ref="K395:K396"/>
    <mergeCell ref="L395:L396"/>
    <mergeCell ref="A395:A396"/>
    <mergeCell ref="B395:B396"/>
    <mergeCell ref="C395:C396"/>
    <mergeCell ref="D395:D396"/>
    <mergeCell ref="E395:E396"/>
    <mergeCell ref="F395:F396"/>
    <mergeCell ref="N386:N391"/>
    <mergeCell ref="D387:D391"/>
    <mergeCell ref="E387:E391"/>
    <mergeCell ref="F387:F391"/>
    <mergeCell ref="G387:G391"/>
    <mergeCell ref="H387:H391"/>
    <mergeCell ref="I387:I391"/>
    <mergeCell ref="J387:J391"/>
    <mergeCell ref="K387:K391"/>
    <mergeCell ref="L387:L391"/>
    <mergeCell ref="A378:M378"/>
    <mergeCell ref="A379:M379"/>
    <mergeCell ref="A382:B382"/>
    <mergeCell ref="A386:A391"/>
    <mergeCell ref="B386:B391"/>
    <mergeCell ref="C386:C391"/>
    <mergeCell ref="D386:F386"/>
    <mergeCell ref="G386:I386"/>
    <mergeCell ref="J386:M386"/>
    <mergeCell ref="M387:M391"/>
    <mergeCell ref="B326:D326"/>
    <mergeCell ref="I326:L326"/>
    <mergeCell ref="B327:D327"/>
    <mergeCell ref="I327:L327"/>
    <mergeCell ref="B328:D328"/>
    <mergeCell ref="I328:L328"/>
    <mergeCell ref="A313:A314"/>
    <mergeCell ref="B313:B314"/>
    <mergeCell ref="N313:N314"/>
    <mergeCell ref="B322:D322"/>
    <mergeCell ref="I322:L322"/>
    <mergeCell ref="B323:D323"/>
    <mergeCell ref="I323:L323"/>
    <mergeCell ref="I303:I304"/>
    <mergeCell ref="J303:J304"/>
    <mergeCell ref="K303:K304"/>
    <mergeCell ref="L303:L304"/>
    <mergeCell ref="M303:M304"/>
    <mergeCell ref="N303:N304"/>
    <mergeCell ref="M301:M302"/>
    <mergeCell ref="N301:N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G301:G302"/>
    <mergeCell ref="H301:H302"/>
    <mergeCell ref="I301:I302"/>
    <mergeCell ref="J301:J302"/>
    <mergeCell ref="K301:K302"/>
    <mergeCell ref="L301:L302"/>
    <mergeCell ref="A301:A302"/>
    <mergeCell ref="B301:B302"/>
    <mergeCell ref="C301:C302"/>
    <mergeCell ref="D301:D302"/>
    <mergeCell ref="E301:E302"/>
    <mergeCell ref="F301:F302"/>
    <mergeCell ref="N292:N297"/>
    <mergeCell ref="D293:D297"/>
    <mergeCell ref="E293:E297"/>
    <mergeCell ref="F293:F297"/>
    <mergeCell ref="G293:G297"/>
    <mergeCell ref="H293:H297"/>
    <mergeCell ref="I293:I297"/>
    <mergeCell ref="J293:J297"/>
    <mergeCell ref="K293:K297"/>
    <mergeCell ref="L293:L297"/>
    <mergeCell ref="A284:M284"/>
    <mergeCell ref="A285:M285"/>
    <mergeCell ref="A288:B288"/>
    <mergeCell ref="A292:A297"/>
    <mergeCell ref="B292:B297"/>
    <mergeCell ref="C292:C297"/>
    <mergeCell ref="D292:F292"/>
    <mergeCell ref="G292:I292"/>
    <mergeCell ref="J292:M292"/>
    <mergeCell ref="M293:M297"/>
    <mergeCell ref="B232:D232"/>
    <mergeCell ref="I232:L232"/>
    <mergeCell ref="B233:D233"/>
    <mergeCell ref="I233:L233"/>
    <mergeCell ref="B234:D234"/>
    <mergeCell ref="I234:L234"/>
    <mergeCell ref="A219:A220"/>
    <mergeCell ref="B219:B220"/>
    <mergeCell ref="N219:N220"/>
    <mergeCell ref="B228:D228"/>
    <mergeCell ref="I228:L228"/>
    <mergeCell ref="B229:D229"/>
    <mergeCell ref="I229:L229"/>
    <mergeCell ref="I209:I210"/>
    <mergeCell ref="J209:J210"/>
    <mergeCell ref="K209:K210"/>
    <mergeCell ref="L209:L210"/>
    <mergeCell ref="M209:M210"/>
    <mergeCell ref="N209:N210"/>
    <mergeCell ref="M207:M208"/>
    <mergeCell ref="N207:N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G207:G208"/>
    <mergeCell ref="H207:H208"/>
    <mergeCell ref="I207:I208"/>
    <mergeCell ref="J207:J208"/>
    <mergeCell ref="K207:K208"/>
    <mergeCell ref="L207:L208"/>
    <mergeCell ref="A207:A208"/>
    <mergeCell ref="B207:B208"/>
    <mergeCell ref="C207:C208"/>
    <mergeCell ref="D207:D208"/>
    <mergeCell ref="E207:E208"/>
    <mergeCell ref="F207:F208"/>
    <mergeCell ref="N198:N203"/>
    <mergeCell ref="D199:D203"/>
    <mergeCell ref="E199:E203"/>
    <mergeCell ref="F199:F203"/>
    <mergeCell ref="G199:G203"/>
    <mergeCell ref="H199:H203"/>
    <mergeCell ref="I199:I203"/>
    <mergeCell ref="J199:J203"/>
    <mergeCell ref="K199:K203"/>
    <mergeCell ref="L199:L203"/>
    <mergeCell ref="A190:M190"/>
    <mergeCell ref="A191:M191"/>
    <mergeCell ref="A194:B194"/>
    <mergeCell ref="A198:A203"/>
    <mergeCell ref="B198:B203"/>
    <mergeCell ref="C198:C203"/>
    <mergeCell ref="D198:F198"/>
    <mergeCell ref="G198:I198"/>
    <mergeCell ref="J198:M198"/>
    <mergeCell ref="M199:M203"/>
    <mergeCell ref="B91:D91"/>
    <mergeCell ref="I91:L91"/>
    <mergeCell ref="B92:D92"/>
    <mergeCell ref="I92:L92"/>
    <mergeCell ref="B93:D93"/>
    <mergeCell ref="I93:L93"/>
    <mergeCell ref="A78:A79"/>
    <mergeCell ref="B78:B79"/>
    <mergeCell ref="N78:N79"/>
    <mergeCell ref="B87:D87"/>
    <mergeCell ref="I87:L87"/>
    <mergeCell ref="B88:D88"/>
    <mergeCell ref="I88:L88"/>
    <mergeCell ref="I68:I69"/>
    <mergeCell ref="J68:J69"/>
    <mergeCell ref="K68:K69"/>
    <mergeCell ref="L68:L69"/>
    <mergeCell ref="M68:M69"/>
    <mergeCell ref="N68:N69"/>
    <mergeCell ref="M66:M67"/>
    <mergeCell ref="N66:N67"/>
    <mergeCell ref="A68:A69"/>
    <mergeCell ref="B68:B69"/>
    <mergeCell ref="C68:C69"/>
    <mergeCell ref="D68:D69"/>
    <mergeCell ref="E68:E69"/>
    <mergeCell ref="F68:F69"/>
    <mergeCell ref="G68:G69"/>
    <mergeCell ref="H68:H69"/>
    <mergeCell ref="G66:G67"/>
    <mergeCell ref="H66:H67"/>
    <mergeCell ref="I66:I67"/>
    <mergeCell ref="J66:J67"/>
    <mergeCell ref="K66:K67"/>
    <mergeCell ref="L66:L67"/>
    <mergeCell ref="A66:A67"/>
    <mergeCell ref="B66:B67"/>
    <mergeCell ref="C66:C67"/>
    <mergeCell ref="D66:D67"/>
    <mergeCell ref="E66:E67"/>
    <mergeCell ref="F66:F67"/>
    <mergeCell ref="N57:N62"/>
    <mergeCell ref="D58:D62"/>
    <mergeCell ref="E58:E62"/>
    <mergeCell ref="F58:F62"/>
    <mergeCell ref="G58:G62"/>
    <mergeCell ref="H58:H62"/>
    <mergeCell ref="I58:I62"/>
    <mergeCell ref="J58:J62"/>
    <mergeCell ref="K58:K62"/>
    <mergeCell ref="L58:L62"/>
    <mergeCell ref="A49:M49"/>
    <mergeCell ref="A50:M50"/>
    <mergeCell ref="A53:B53"/>
    <mergeCell ref="A57:A62"/>
    <mergeCell ref="B57:B62"/>
    <mergeCell ref="C57:C62"/>
    <mergeCell ref="D57:F57"/>
    <mergeCell ref="G57:I57"/>
    <mergeCell ref="J57:M57"/>
    <mergeCell ref="M58:M62"/>
    <mergeCell ref="C18:C19"/>
    <mergeCell ref="I20:I21"/>
    <mergeCell ref="J20:J21"/>
    <mergeCell ref="K20:K21"/>
    <mergeCell ref="L20:L21"/>
    <mergeCell ref="D20:D21"/>
    <mergeCell ref="E20:E21"/>
    <mergeCell ref="F20:F21"/>
    <mergeCell ref="F18:F19"/>
    <mergeCell ref="M20:M21"/>
    <mergeCell ref="M18:M19"/>
    <mergeCell ref="I18:I19"/>
    <mergeCell ref="J18:J19"/>
    <mergeCell ref="K18:K19"/>
    <mergeCell ref="G20:G21"/>
    <mergeCell ref="H20:H21"/>
    <mergeCell ref="H18:H19"/>
    <mergeCell ref="L18:L19"/>
    <mergeCell ref="A1:M1"/>
    <mergeCell ref="A2:M2"/>
    <mergeCell ref="A5:B5"/>
    <mergeCell ref="A9:A14"/>
    <mergeCell ref="B9:B14"/>
    <mergeCell ref="C9:C14"/>
    <mergeCell ref="D9:F9"/>
    <mergeCell ref="G9:I9"/>
    <mergeCell ref="J9:M9"/>
    <mergeCell ref="M10:M14"/>
    <mergeCell ref="N9:N14"/>
    <mergeCell ref="D10:D14"/>
    <mergeCell ref="E10:E14"/>
    <mergeCell ref="F10:F14"/>
    <mergeCell ref="G10:G14"/>
    <mergeCell ref="H10:H14"/>
    <mergeCell ref="I10:I14"/>
    <mergeCell ref="J10:J14"/>
    <mergeCell ref="K10:K14"/>
    <mergeCell ref="L10:L14"/>
    <mergeCell ref="N20:N21"/>
    <mergeCell ref="N18:N19"/>
    <mergeCell ref="A20:A21"/>
    <mergeCell ref="B20:B21"/>
    <mergeCell ref="A18:A19"/>
    <mergeCell ref="B18:B19"/>
    <mergeCell ref="D18:D19"/>
    <mergeCell ref="E18:E19"/>
    <mergeCell ref="G18:G19"/>
    <mergeCell ref="C20:C21"/>
    <mergeCell ref="N30:N31"/>
    <mergeCell ref="B39:D39"/>
    <mergeCell ref="I39:L39"/>
    <mergeCell ref="B40:D40"/>
    <mergeCell ref="I40:L40"/>
    <mergeCell ref="A30:A31"/>
    <mergeCell ref="B30:B31"/>
    <mergeCell ref="B43:D43"/>
    <mergeCell ref="I43:L43"/>
    <mergeCell ref="B44:D44"/>
    <mergeCell ref="I44:L44"/>
    <mergeCell ref="B45:D45"/>
    <mergeCell ref="I45:L45"/>
    <mergeCell ref="A96:M96"/>
    <mergeCell ref="A97:M97"/>
    <mergeCell ref="A100:B100"/>
    <mergeCell ref="A104:A109"/>
    <mergeCell ref="B104:B109"/>
    <mergeCell ref="C104:C109"/>
    <mergeCell ref="D104:F104"/>
    <mergeCell ref="G104:I104"/>
    <mergeCell ref="J104:M104"/>
    <mergeCell ref="M105:M109"/>
    <mergeCell ref="N104:N109"/>
    <mergeCell ref="D105:D109"/>
    <mergeCell ref="E105:E109"/>
    <mergeCell ref="F105:F109"/>
    <mergeCell ref="G105:G109"/>
    <mergeCell ref="H105:H109"/>
    <mergeCell ref="I105:I109"/>
    <mergeCell ref="J105:J109"/>
    <mergeCell ref="K105:K109"/>
    <mergeCell ref="L105:L109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A125:A126"/>
    <mergeCell ref="B125:B126"/>
    <mergeCell ref="N125:N126"/>
    <mergeCell ref="B134:D134"/>
    <mergeCell ref="I134:L134"/>
    <mergeCell ref="B135:D135"/>
    <mergeCell ref="I135:L135"/>
    <mergeCell ref="B138:D138"/>
    <mergeCell ref="I138:L138"/>
    <mergeCell ref="B139:D139"/>
    <mergeCell ref="I139:L139"/>
    <mergeCell ref="B140:D140"/>
    <mergeCell ref="I140:L140"/>
    <mergeCell ref="A143:M143"/>
    <mergeCell ref="A144:M144"/>
    <mergeCell ref="A147:B147"/>
    <mergeCell ref="A151:A156"/>
    <mergeCell ref="B151:B156"/>
    <mergeCell ref="C151:C156"/>
    <mergeCell ref="D151:F151"/>
    <mergeCell ref="G151:I151"/>
    <mergeCell ref="J151:M151"/>
    <mergeCell ref="M152:M156"/>
    <mergeCell ref="N151:N156"/>
    <mergeCell ref="D152:D156"/>
    <mergeCell ref="E152:E156"/>
    <mergeCell ref="F152:F156"/>
    <mergeCell ref="G152:G156"/>
    <mergeCell ref="H152:H156"/>
    <mergeCell ref="I152:I156"/>
    <mergeCell ref="J152:J156"/>
    <mergeCell ref="K152:K156"/>
    <mergeCell ref="L152:L156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L162:L163"/>
    <mergeCell ref="M162:M163"/>
    <mergeCell ref="N162:N163"/>
    <mergeCell ref="A172:A173"/>
    <mergeCell ref="B172:B173"/>
    <mergeCell ref="N172:N173"/>
    <mergeCell ref="B181:D181"/>
    <mergeCell ref="I181:L181"/>
    <mergeCell ref="B182:D182"/>
    <mergeCell ref="I182:L182"/>
    <mergeCell ref="B185:D185"/>
    <mergeCell ref="I185:L185"/>
    <mergeCell ref="B186:D186"/>
    <mergeCell ref="I186:L186"/>
    <mergeCell ref="B187:D187"/>
    <mergeCell ref="I187:L187"/>
    <mergeCell ref="A237:M237"/>
    <mergeCell ref="A238:M238"/>
    <mergeCell ref="A241:B241"/>
    <mergeCell ref="A245:A250"/>
    <mergeCell ref="B245:B250"/>
    <mergeCell ref="C245:C250"/>
    <mergeCell ref="D245:F245"/>
    <mergeCell ref="G245:I245"/>
    <mergeCell ref="J245:M245"/>
    <mergeCell ref="M246:M250"/>
    <mergeCell ref="N245:N250"/>
    <mergeCell ref="D246:D250"/>
    <mergeCell ref="E246:E250"/>
    <mergeCell ref="F246:F250"/>
    <mergeCell ref="G246:G250"/>
    <mergeCell ref="H246:H250"/>
    <mergeCell ref="I246:I250"/>
    <mergeCell ref="J246:J250"/>
    <mergeCell ref="K246:K250"/>
    <mergeCell ref="L246:L250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A266:A267"/>
    <mergeCell ref="B266:B267"/>
    <mergeCell ref="N266:N267"/>
    <mergeCell ref="B275:D275"/>
    <mergeCell ref="I275:L275"/>
    <mergeCell ref="B276:D276"/>
    <mergeCell ref="I276:L276"/>
    <mergeCell ref="B279:D279"/>
    <mergeCell ref="I279:L279"/>
    <mergeCell ref="B280:D280"/>
    <mergeCell ref="I280:L280"/>
    <mergeCell ref="B281:D281"/>
    <mergeCell ref="I281:L281"/>
    <mergeCell ref="A332:M332"/>
    <mergeCell ref="A333:M333"/>
    <mergeCell ref="A336:B336"/>
    <mergeCell ref="A340:A345"/>
    <mergeCell ref="B340:B345"/>
    <mergeCell ref="C340:C345"/>
    <mergeCell ref="D340:F340"/>
    <mergeCell ref="G340:I340"/>
    <mergeCell ref="J340:M340"/>
    <mergeCell ref="M341:M345"/>
    <mergeCell ref="N340:N345"/>
    <mergeCell ref="D341:D345"/>
    <mergeCell ref="E341:E345"/>
    <mergeCell ref="F341:F345"/>
    <mergeCell ref="G341:G345"/>
    <mergeCell ref="H341:H345"/>
    <mergeCell ref="I341:I345"/>
    <mergeCell ref="J341:J345"/>
    <mergeCell ref="K341:K345"/>
    <mergeCell ref="L341:L345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L349:L350"/>
    <mergeCell ref="M349:M350"/>
    <mergeCell ref="N349:N350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I351:I352"/>
    <mergeCell ref="J351:J352"/>
    <mergeCell ref="K351:K352"/>
    <mergeCell ref="L351:L352"/>
    <mergeCell ref="M351:M352"/>
    <mergeCell ref="N351:N352"/>
    <mergeCell ref="A361:A362"/>
    <mergeCell ref="B361:B362"/>
    <mergeCell ref="N361:N362"/>
    <mergeCell ref="B370:D370"/>
    <mergeCell ref="I370:L370"/>
    <mergeCell ref="B371:D371"/>
    <mergeCell ref="I371:L371"/>
    <mergeCell ref="B374:D374"/>
    <mergeCell ref="I374:L374"/>
    <mergeCell ref="B375:D375"/>
    <mergeCell ref="I375:L375"/>
    <mergeCell ref="B376:D376"/>
    <mergeCell ref="I376:L376"/>
  </mergeCells>
  <printOptions/>
  <pageMargins left="0.3937007874015748" right="0" top="0.3937007874015748" bottom="0.984251968503937" header="0.1968503937007874" footer="0.2362204724409449"/>
  <pageSetup horizontalDpi="300" verticalDpi="3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110" zoomScaleNormal="110" zoomScalePageLayoutView="0" workbookViewId="0" topLeftCell="A9">
      <selection activeCell="H17" sqref="H17"/>
    </sheetView>
  </sheetViews>
  <sheetFormatPr defaultColWidth="9.140625" defaultRowHeight="12.75"/>
  <cols>
    <col min="1" max="1" width="4.8515625" style="0" customWidth="1"/>
    <col min="2" max="2" width="38.421875" style="0" customWidth="1"/>
    <col min="3" max="3" width="19.00390625" style="0" customWidth="1"/>
    <col min="4" max="4" width="27.28125" style="0" customWidth="1"/>
    <col min="5" max="5" width="19.421875" style="0" customWidth="1"/>
    <col min="6" max="6" width="17.140625" style="0" customWidth="1"/>
    <col min="7" max="7" width="20.140625" style="0" customWidth="1"/>
    <col min="9" max="9" width="9.57421875" style="0" bestFit="1" customWidth="1"/>
    <col min="10" max="10" width="13.57421875" style="0" bestFit="1" customWidth="1"/>
    <col min="12" max="12" width="10.57421875" style="0" bestFit="1" customWidth="1"/>
  </cols>
  <sheetData>
    <row r="1" spans="1:7" s="112" customFormat="1" ht="15" customHeight="1">
      <c r="A1" s="196" t="s">
        <v>48</v>
      </c>
      <c r="B1" s="196"/>
      <c r="C1" s="196"/>
      <c r="D1" s="196"/>
      <c r="E1" s="196"/>
      <c r="F1" s="196"/>
      <c r="G1" s="196"/>
    </row>
    <row r="2" spans="1:7" s="112" customFormat="1" ht="15" customHeight="1">
      <c r="A2" s="196" t="s">
        <v>111</v>
      </c>
      <c r="B2" s="196"/>
      <c r="C2" s="196"/>
      <c r="D2" s="196"/>
      <c r="E2" s="196"/>
      <c r="F2" s="196"/>
      <c r="G2" s="196"/>
    </row>
    <row r="3" spans="1:7" s="112" customFormat="1" ht="15" customHeight="1">
      <c r="A3" s="196" t="s">
        <v>140</v>
      </c>
      <c r="B3" s="196"/>
      <c r="C3" s="196"/>
      <c r="D3" s="196"/>
      <c r="E3" s="196"/>
      <c r="F3" s="196"/>
      <c r="G3" s="196"/>
    </row>
    <row r="4" s="48" customFormat="1" ht="13.5" thickBot="1"/>
    <row r="5" spans="1:7" s="114" customFormat="1" ht="15.75" thickBot="1">
      <c r="A5" s="192" t="s">
        <v>46</v>
      </c>
      <c r="B5" s="192" t="s">
        <v>49</v>
      </c>
      <c r="C5" s="192" t="s">
        <v>138</v>
      </c>
      <c r="D5" s="193" t="s">
        <v>50</v>
      </c>
      <c r="E5" s="193"/>
      <c r="F5" s="193"/>
      <c r="G5" s="192" t="s">
        <v>54</v>
      </c>
    </row>
    <row r="6" spans="1:7" s="114" customFormat="1" ht="15.75" thickBot="1">
      <c r="A6" s="192"/>
      <c r="B6" s="192"/>
      <c r="C6" s="192"/>
      <c r="D6" s="113" t="s">
        <v>51</v>
      </c>
      <c r="E6" s="113" t="s">
        <v>52</v>
      </c>
      <c r="F6" s="113" t="s">
        <v>53</v>
      </c>
      <c r="G6" s="192"/>
    </row>
    <row r="7" spans="1:7" s="119" customFormat="1" ht="19.5" customHeight="1">
      <c r="A7" s="115"/>
      <c r="B7" s="116" t="s">
        <v>20</v>
      </c>
      <c r="C7" s="117"/>
      <c r="D7" s="117"/>
      <c r="E7" s="117"/>
      <c r="F7" s="117"/>
      <c r="G7" s="118"/>
    </row>
    <row r="8" spans="1:7" s="119" customFormat="1" ht="19.5" customHeight="1">
      <c r="A8" s="115"/>
      <c r="B8" s="116" t="s">
        <v>21</v>
      </c>
      <c r="C8" s="117"/>
      <c r="D8" s="117"/>
      <c r="E8" s="117"/>
      <c r="F8" s="117"/>
      <c r="G8" s="118"/>
    </row>
    <row r="9" spans="1:7" s="125" customFormat="1" ht="19.5" customHeight="1">
      <c r="A9" s="120">
        <v>1</v>
      </c>
      <c r="B9" s="121" t="s">
        <v>47</v>
      </c>
      <c r="C9" s="122">
        <v>63525000</v>
      </c>
      <c r="D9" s="123">
        <v>6948000</v>
      </c>
      <c r="E9" s="123">
        <f>'[1]SAMPAH'!$H$109</f>
        <v>1548000</v>
      </c>
      <c r="F9" s="123">
        <f>D9+E9</f>
        <v>8496000</v>
      </c>
      <c r="G9" s="124">
        <f>SUM(F9/C9)*100</f>
        <v>13.374262101534828</v>
      </c>
    </row>
    <row r="10" spans="1:10" s="125" customFormat="1" ht="19.5" customHeight="1">
      <c r="A10" s="120"/>
      <c r="B10" s="126" t="s">
        <v>30</v>
      </c>
      <c r="C10" s="122"/>
      <c r="D10" s="123"/>
      <c r="E10" s="123"/>
      <c r="F10" s="123"/>
      <c r="G10" s="127"/>
      <c r="J10" s="128"/>
    </row>
    <row r="11" spans="1:7" s="125" customFormat="1" ht="19.5" customHeight="1">
      <c r="A11" s="120">
        <v>2</v>
      </c>
      <c r="B11" s="129" t="s">
        <v>31</v>
      </c>
      <c r="C11" s="130">
        <v>3465000</v>
      </c>
      <c r="D11" s="123">
        <v>500000</v>
      </c>
      <c r="E11" s="123">
        <v>0</v>
      </c>
      <c r="F11" s="123">
        <f>D11+E11</f>
        <v>500000</v>
      </c>
      <c r="G11" s="124">
        <f>SUM(F11/C11)*100</f>
        <v>14.43001443001443</v>
      </c>
    </row>
    <row r="12" spans="1:7" s="125" customFormat="1" ht="19.5" customHeight="1">
      <c r="A12" s="120">
        <v>3</v>
      </c>
      <c r="B12" s="129" t="s">
        <v>32</v>
      </c>
      <c r="C12" s="130">
        <v>9240000</v>
      </c>
      <c r="D12" s="123">
        <v>0</v>
      </c>
      <c r="E12" s="123">
        <v>0</v>
      </c>
      <c r="F12" s="123">
        <f>D12+E12</f>
        <v>0</v>
      </c>
      <c r="G12" s="124">
        <f>SUM(F12/C12)*100</f>
        <v>0</v>
      </c>
    </row>
    <row r="13" spans="1:7" s="125" customFormat="1" ht="19.5" customHeight="1">
      <c r="A13" s="120">
        <v>4</v>
      </c>
      <c r="B13" s="129" t="s">
        <v>33</v>
      </c>
      <c r="C13" s="131">
        <v>92400000</v>
      </c>
      <c r="D13" s="123">
        <v>0</v>
      </c>
      <c r="E13" s="123">
        <v>0</v>
      </c>
      <c r="F13" s="123">
        <f>D13+E13</f>
        <v>0</v>
      </c>
      <c r="G13" s="124">
        <f>SUM(F13/C13)*100</f>
        <v>0</v>
      </c>
    </row>
    <row r="14" spans="1:7" s="125" customFormat="1" ht="19.5" customHeight="1">
      <c r="A14" s="120">
        <v>5</v>
      </c>
      <c r="B14" s="129" t="s">
        <v>34</v>
      </c>
      <c r="C14" s="131">
        <v>17325000</v>
      </c>
      <c r="D14" s="123">
        <v>3600000</v>
      </c>
      <c r="E14" s="123">
        <v>0</v>
      </c>
      <c r="F14" s="123">
        <f>D14+E14</f>
        <v>3600000</v>
      </c>
      <c r="G14" s="124">
        <f>SUM(F14/C14)*100</f>
        <v>20.77922077922078</v>
      </c>
    </row>
    <row r="15" spans="1:7" s="125" customFormat="1" ht="19.5" customHeight="1">
      <c r="A15" s="120"/>
      <c r="B15" s="132" t="s">
        <v>35</v>
      </c>
      <c r="C15" s="131"/>
      <c r="D15" s="123"/>
      <c r="E15" s="123"/>
      <c r="F15" s="123"/>
      <c r="G15" s="127"/>
    </row>
    <row r="16" spans="1:7" s="125" customFormat="1" ht="19.5" customHeight="1">
      <c r="A16" s="120">
        <v>6</v>
      </c>
      <c r="B16" s="129" t="s">
        <v>36</v>
      </c>
      <c r="C16" s="131">
        <v>38500000</v>
      </c>
      <c r="D16" s="123">
        <v>0</v>
      </c>
      <c r="E16" s="123">
        <f>'[1]Parkir'!$N$13</f>
        <v>0</v>
      </c>
      <c r="F16" s="123">
        <f>D16+E16</f>
        <v>0</v>
      </c>
      <c r="G16" s="124">
        <f>SUM(F16/C16)*100</f>
        <v>0</v>
      </c>
    </row>
    <row r="17" spans="1:7" s="125" customFormat="1" ht="19.5" customHeight="1">
      <c r="A17" s="120">
        <v>7</v>
      </c>
      <c r="B17" s="129" t="s">
        <v>37</v>
      </c>
      <c r="C17" s="131">
        <v>202125000</v>
      </c>
      <c r="D17" s="123">
        <v>18248000</v>
      </c>
      <c r="E17" s="123">
        <f>'[1]Parkir'!$I$109</f>
        <v>3804000</v>
      </c>
      <c r="F17" s="123">
        <f>D17+E17</f>
        <v>22052000</v>
      </c>
      <c r="G17" s="124">
        <f>SUM(F17/C17)*100</f>
        <v>10.910080395794681</v>
      </c>
    </row>
    <row r="18" spans="1:7" s="125" customFormat="1" ht="19.5" customHeight="1">
      <c r="A18" s="120">
        <v>8</v>
      </c>
      <c r="B18" s="129" t="s">
        <v>38</v>
      </c>
      <c r="C18" s="131">
        <v>161700000</v>
      </c>
      <c r="D18" s="123">
        <v>23112000</v>
      </c>
      <c r="E18" s="123">
        <f>'[1]Parkir'!$K$109</f>
        <v>4776000</v>
      </c>
      <c r="F18" s="123">
        <f>D18+E18</f>
        <v>27888000</v>
      </c>
      <c r="G18" s="124">
        <f>SUM(F18/C18)*100</f>
        <v>17.246753246753247</v>
      </c>
    </row>
    <row r="19" spans="1:7" s="125" customFormat="1" ht="19.5" customHeight="1">
      <c r="A19" s="120"/>
      <c r="B19" s="126" t="s">
        <v>39</v>
      </c>
      <c r="C19" s="131"/>
      <c r="D19" s="123"/>
      <c r="E19" s="123"/>
      <c r="F19" s="123"/>
      <c r="G19" s="127"/>
    </row>
    <row r="20" spans="1:7" s="125" customFormat="1" ht="19.5" customHeight="1">
      <c r="A20" s="120">
        <v>9</v>
      </c>
      <c r="B20" s="129" t="s">
        <v>40</v>
      </c>
      <c r="C20" s="130">
        <v>9240000</v>
      </c>
      <c r="D20" s="123">
        <v>0</v>
      </c>
      <c r="E20" s="123">
        <v>0</v>
      </c>
      <c r="F20" s="123">
        <f>D20+E20</f>
        <v>0</v>
      </c>
      <c r="G20" s="124">
        <f>SUM(F20/C20)*100</f>
        <v>0</v>
      </c>
    </row>
    <row r="21" spans="1:7" s="125" customFormat="1" ht="19.5" customHeight="1">
      <c r="A21" s="120">
        <v>10</v>
      </c>
      <c r="B21" s="129" t="s">
        <v>41</v>
      </c>
      <c r="C21" s="130">
        <v>231000000</v>
      </c>
      <c r="D21" s="123"/>
      <c r="E21" s="123">
        <v>0</v>
      </c>
      <c r="F21" s="123">
        <f>D21+E21</f>
        <v>0</v>
      </c>
      <c r="G21" s="124"/>
    </row>
    <row r="22" spans="1:7" s="125" customFormat="1" ht="19.5" customHeight="1">
      <c r="A22" s="120">
        <v>11</v>
      </c>
      <c r="B22" s="129" t="s">
        <v>42</v>
      </c>
      <c r="C22" s="130">
        <v>854700000</v>
      </c>
      <c r="D22" s="123">
        <v>81065000</v>
      </c>
      <c r="E22" s="123">
        <f>'[1]Pengunjung'!$L$110</f>
        <v>2</v>
      </c>
      <c r="F22" s="123">
        <f>D22+E22</f>
        <v>81065002</v>
      </c>
      <c r="G22" s="124">
        <f>SUM(F22/C22)*100</f>
        <v>9.484614718614718</v>
      </c>
    </row>
    <row r="23" spans="1:7" s="125" customFormat="1" ht="19.5" customHeight="1">
      <c r="A23" s="120">
        <v>12</v>
      </c>
      <c r="B23" s="129" t="s">
        <v>43</v>
      </c>
      <c r="C23" s="133">
        <v>623700000</v>
      </c>
      <c r="D23" s="123">
        <v>55637500</v>
      </c>
      <c r="E23" s="123">
        <f>'[1]Pengunjung'!$M$110</f>
        <v>18835000</v>
      </c>
      <c r="F23" s="123">
        <f>D23+E23</f>
        <v>74472500</v>
      </c>
      <c r="G23" s="124">
        <f>SUM(F23/C23)*100</f>
        <v>11.940436107102775</v>
      </c>
    </row>
    <row r="24" spans="1:7" s="138" customFormat="1" ht="30" customHeight="1" thickBot="1">
      <c r="A24" s="134"/>
      <c r="B24" s="135" t="s">
        <v>4</v>
      </c>
      <c r="C24" s="136">
        <f>SUM(C9:C23)</f>
        <v>2306920000</v>
      </c>
      <c r="D24" s="137">
        <f>SUM(D9:D23)</f>
        <v>189110500</v>
      </c>
      <c r="E24" s="137">
        <f>SUM(E9:E23)</f>
        <v>28963002</v>
      </c>
      <c r="F24" s="137">
        <f>SUM(F9:F23)</f>
        <v>218073502</v>
      </c>
      <c r="G24" s="124">
        <f>SUM(F24/C24)*100</f>
        <v>9.453015362474641</v>
      </c>
    </row>
    <row r="25" s="48" customFormat="1" ht="12.75"/>
    <row r="26" s="48" customFormat="1" ht="12.75"/>
    <row r="27" spans="2:4" s="9" customFormat="1" ht="12.75">
      <c r="B27" s="139" t="s">
        <v>27</v>
      </c>
      <c r="C27" s="194"/>
      <c r="D27" s="194"/>
    </row>
    <row r="28" spans="2:6" s="9" customFormat="1" ht="12.75">
      <c r="B28" s="139" t="s">
        <v>107</v>
      </c>
      <c r="C28" s="197" t="s">
        <v>55</v>
      </c>
      <c r="D28" s="197"/>
      <c r="E28" s="194" t="s">
        <v>57</v>
      </c>
      <c r="F28" s="194"/>
    </row>
    <row r="29" spans="2:6" s="9" customFormat="1" ht="12.75">
      <c r="B29" s="139" t="s">
        <v>108</v>
      </c>
      <c r="C29" s="197" t="s">
        <v>56</v>
      </c>
      <c r="D29" s="197"/>
      <c r="E29" s="194"/>
      <c r="F29" s="194"/>
    </row>
    <row r="30" spans="2:6" s="9" customFormat="1" ht="12.75">
      <c r="B30" s="139"/>
      <c r="C30" s="194"/>
      <c r="D30" s="194"/>
      <c r="E30" s="194"/>
      <c r="F30" s="194"/>
    </row>
    <row r="31" spans="2:6" s="9" customFormat="1" ht="12.75">
      <c r="B31" s="139"/>
      <c r="C31" s="194"/>
      <c r="D31" s="194"/>
      <c r="E31" s="194"/>
      <c r="F31" s="194"/>
    </row>
    <row r="32" spans="2:6" s="9" customFormat="1" ht="12.75">
      <c r="B32" s="139"/>
      <c r="C32" s="194"/>
      <c r="D32" s="194"/>
      <c r="E32" s="194"/>
      <c r="F32" s="194"/>
    </row>
    <row r="33" spans="2:6" s="9" customFormat="1" ht="12.75">
      <c r="B33" s="140" t="s">
        <v>76</v>
      </c>
      <c r="C33" s="195"/>
      <c r="D33" s="195"/>
      <c r="E33" s="195" t="s">
        <v>133</v>
      </c>
      <c r="F33" s="195"/>
    </row>
    <row r="34" spans="2:6" s="9" customFormat="1" ht="12.75">
      <c r="B34" s="139" t="s">
        <v>109</v>
      </c>
      <c r="C34" s="194"/>
      <c r="D34" s="194"/>
      <c r="E34" s="194" t="s">
        <v>134</v>
      </c>
      <c r="F34" s="194"/>
    </row>
    <row r="35" s="48" customFormat="1" ht="12.75"/>
    <row r="36" s="48" customFormat="1" ht="12.75"/>
  </sheetData>
  <sheetProtection/>
  <mergeCells count="23">
    <mergeCell ref="A1:G1"/>
    <mergeCell ref="A2:G2"/>
    <mergeCell ref="A3:G3"/>
    <mergeCell ref="C27:D27"/>
    <mergeCell ref="C28:D28"/>
    <mergeCell ref="C29:D29"/>
    <mergeCell ref="E28:F28"/>
    <mergeCell ref="E29:F29"/>
    <mergeCell ref="A5:A6"/>
    <mergeCell ref="G5:G6"/>
    <mergeCell ref="C33:D33"/>
    <mergeCell ref="C34:D34"/>
    <mergeCell ref="E30:F30"/>
    <mergeCell ref="E31:F31"/>
    <mergeCell ref="E32:F32"/>
    <mergeCell ref="E33:F33"/>
    <mergeCell ref="E34:F34"/>
    <mergeCell ref="B5:B6"/>
    <mergeCell ref="C5:C6"/>
    <mergeCell ref="D5:F5"/>
    <mergeCell ref="C30:D30"/>
    <mergeCell ref="C31:D31"/>
    <mergeCell ref="C32:D32"/>
  </mergeCells>
  <printOptions/>
  <pageMargins left="0.3937007874015748" right="0.3937007874015748" top="0.3937007874015748" bottom="0.5905511811023623" header="0.31496062992125984" footer="0.31496062992125984"/>
  <pageSetup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28">
      <selection activeCell="G34" sqref="G34"/>
    </sheetView>
  </sheetViews>
  <sheetFormatPr defaultColWidth="9.140625" defaultRowHeight="12.75"/>
  <cols>
    <col min="1" max="1" width="6.421875" style="0" customWidth="1"/>
    <col min="2" max="2" width="17.28125" style="0" customWidth="1"/>
    <col min="3" max="3" width="42.7109375" style="0" customWidth="1"/>
    <col min="4" max="4" width="25.28125" style="0" customWidth="1"/>
    <col min="6" max="7" width="16.00390625" style="0" customWidth="1"/>
    <col min="8" max="9" width="12.7109375" style="0" customWidth="1"/>
    <col min="10" max="11" width="12.28125" style="0" bestFit="1" customWidth="1"/>
    <col min="12" max="12" width="12.57421875" style="0" customWidth="1"/>
  </cols>
  <sheetData>
    <row r="1" spans="1:4" ht="20.25">
      <c r="A1" s="200" t="s">
        <v>145</v>
      </c>
      <c r="B1" s="200"/>
      <c r="C1" s="200"/>
      <c r="D1" s="200"/>
    </row>
    <row r="2" spans="1:4" ht="20.25">
      <c r="A2" s="41"/>
      <c r="B2" s="41"/>
      <c r="C2" s="41"/>
      <c r="D2" s="41"/>
    </row>
    <row r="3" spans="1:4" ht="24.75" customHeight="1">
      <c r="A3" s="42" t="s">
        <v>46</v>
      </c>
      <c r="B3" s="42" t="s">
        <v>59</v>
      </c>
      <c r="C3" s="42" t="s">
        <v>60</v>
      </c>
      <c r="D3" s="42" t="s">
        <v>61</v>
      </c>
    </row>
    <row r="4" spans="1:9" ht="24.75" customHeight="1">
      <c r="A4" s="44">
        <v>1</v>
      </c>
      <c r="B4" s="45"/>
      <c r="C4" s="46" t="s">
        <v>62</v>
      </c>
      <c r="D4" s="47">
        <f>F4</f>
        <v>10987500</v>
      </c>
      <c r="F4" s="52">
        <f>G4+H4+I4</f>
        <v>10987500</v>
      </c>
      <c r="G4" s="52">
        <v>3151500</v>
      </c>
      <c r="H4" s="52">
        <v>2844000</v>
      </c>
      <c r="I4" s="52">
        <v>4992000</v>
      </c>
    </row>
    <row r="5" spans="1:9" ht="24.75" customHeight="1">
      <c r="A5" s="44">
        <v>2</v>
      </c>
      <c r="B5" s="45"/>
      <c r="C5" s="46" t="s">
        <v>31</v>
      </c>
      <c r="D5" s="47">
        <f aca="true" t="shared" si="0" ref="D5:D15">F5</f>
        <v>500000</v>
      </c>
      <c r="F5" s="52">
        <f>G5+H5+I5</f>
        <v>500000</v>
      </c>
      <c r="G5" s="52">
        <v>500000</v>
      </c>
      <c r="H5" s="52">
        <v>0</v>
      </c>
      <c r="I5" s="52">
        <v>0</v>
      </c>
    </row>
    <row r="6" spans="1:9" ht="24.75" customHeight="1">
      <c r="A6" s="44">
        <v>3</v>
      </c>
      <c r="B6" s="45"/>
      <c r="C6" s="46" t="s">
        <v>63</v>
      </c>
      <c r="D6" s="47">
        <f t="shared" si="0"/>
        <v>0</v>
      </c>
      <c r="F6" s="52">
        <f>G6+H6+I6</f>
        <v>0</v>
      </c>
      <c r="G6" s="52">
        <v>0</v>
      </c>
      <c r="H6" s="52">
        <v>0</v>
      </c>
      <c r="I6" s="52">
        <v>0</v>
      </c>
    </row>
    <row r="7" spans="1:9" ht="24.75" customHeight="1">
      <c r="A7" s="44">
        <v>4</v>
      </c>
      <c r="B7" s="45"/>
      <c r="C7" s="46" t="s">
        <v>33</v>
      </c>
      <c r="D7" s="47">
        <f t="shared" si="0"/>
        <v>0</v>
      </c>
      <c r="F7" s="52">
        <f>G7+H7+I7</f>
        <v>0</v>
      </c>
      <c r="G7" s="52">
        <v>0</v>
      </c>
      <c r="H7" s="52">
        <v>0</v>
      </c>
      <c r="I7" s="52">
        <v>0</v>
      </c>
    </row>
    <row r="8" spans="1:9" ht="24.75" customHeight="1">
      <c r="A8" s="44">
        <v>5</v>
      </c>
      <c r="B8" s="45"/>
      <c r="C8" s="46" t="s">
        <v>34</v>
      </c>
      <c r="D8" s="47">
        <f t="shared" si="0"/>
        <v>3600000</v>
      </c>
      <c r="F8" s="52">
        <f>G8+H8+I8</f>
        <v>3600000</v>
      </c>
      <c r="G8" s="52">
        <v>0</v>
      </c>
      <c r="H8" s="52">
        <v>3600000</v>
      </c>
      <c r="I8" s="52">
        <v>0</v>
      </c>
    </row>
    <row r="9" spans="1:9" ht="24.75" customHeight="1">
      <c r="A9" s="44">
        <v>6</v>
      </c>
      <c r="B9" s="45"/>
      <c r="C9" s="46" t="s">
        <v>36</v>
      </c>
      <c r="D9" s="47">
        <f t="shared" si="0"/>
        <v>0</v>
      </c>
      <c r="F9" s="52">
        <f aca="true" t="shared" si="1" ref="F9:F15">G9+H9+I9</f>
        <v>0</v>
      </c>
      <c r="G9" s="54">
        <v>0</v>
      </c>
      <c r="H9" s="52">
        <v>0</v>
      </c>
      <c r="I9" s="52">
        <v>0</v>
      </c>
    </row>
    <row r="10" spans="1:9" ht="24.75" customHeight="1">
      <c r="A10" s="44">
        <v>7</v>
      </c>
      <c r="B10" s="45"/>
      <c r="C10" s="46" t="s">
        <v>37</v>
      </c>
      <c r="D10" s="47">
        <f t="shared" si="0"/>
        <v>25584000</v>
      </c>
      <c r="F10" s="52">
        <f t="shared" si="1"/>
        <v>25584000</v>
      </c>
      <c r="G10" s="52">
        <v>7440000</v>
      </c>
      <c r="H10" s="52">
        <v>6456000</v>
      </c>
      <c r="I10" s="52">
        <v>11688000</v>
      </c>
    </row>
    <row r="11" spans="1:9" ht="24.75" customHeight="1">
      <c r="A11" s="44">
        <v>8</v>
      </c>
      <c r="B11" s="45"/>
      <c r="C11" s="46" t="s">
        <v>38</v>
      </c>
      <c r="D11" s="47">
        <f t="shared" si="0"/>
        <v>36588000</v>
      </c>
      <c r="F11" s="52">
        <f t="shared" si="1"/>
        <v>36588000</v>
      </c>
      <c r="G11" s="52">
        <v>10332000</v>
      </c>
      <c r="H11" s="52">
        <v>9864000</v>
      </c>
      <c r="I11" s="52">
        <v>16392000</v>
      </c>
    </row>
    <row r="12" spans="1:9" ht="24.75" customHeight="1">
      <c r="A12" s="44">
        <v>9</v>
      </c>
      <c r="B12" s="45"/>
      <c r="C12" s="46" t="s">
        <v>40</v>
      </c>
      <c r="D12" s="47">
        <f t="shared" si="0"/>
        <v>0</v>
      </c>
      <c r="F12" s="52">
        <f t="shared" si="1"/>
        <v>0</v>
      </c>
      <c r="G12" s="52">
        <v>0</v>
      </c>
      <c r="H12" s="52">
        <v>0</v>
      </c>
      <c r="I12" s="52">
        <v>0</v>
      </c>
    </row>
    <row r="13" spans="1:9" ht="24.75" customHeight="1">
      <c r="A13" s="44">
        <v>10</v>
      </c>
      <c r="B13" s="45"/>
      <c r="C13" s="46" t="s">
        <v>41</v>
      </c>
      <c r="D13" s="47">
        <f t="shared" si="0"/>
        <v>0</v>
      </c>
      <c r="F13" s="52">
        <f t="shared" si="1"/>
        <v>0</v>
      </c>
      <c r="G13" s="52">
        <v>0</v>
      </c>
      <c r="H13" s="52">
        <v>0</v>
      </c>
      <c r="I13" s="52">
        <v>0</v>
      </c>
    </row>
    <row r="14" spans="1:9" ht="24.75" customHeight="1">
      <c r="A14" s="44">
        <v>11</v>
      </c>
      <c r="B14" s="45"/>
      <c r="C14" s="46" t="s">
        <v>42</v>
      </c>
      <c r="D14" s="47">
        <f t="shared" si="0"/>
        <v>127405000</v>
      </c>
      <c r="F14" s="52">
        <f t="shared" si="1"/>
        <v>127405000</v>
      </c>
      <c r="G14" s="52">
        <v>37245000</v>
      </c>
      <c r="H14" s="52">
        <v>31655000</v>
      </c>
      <c r="I14" s="52">
        <v>58505000</v>
      </c>
    </row>
    <row r="15" spans="1:9" ht="24.75" customHeight="1">
      <c r="A15" s="44">
        <v>12</v>
      </c>
      <c r="B15" s="45"/>
      <c r="C15" s="46" t="s">
        <v>43</v>
      </c>
      <c r="D15" s="47">
        <f t="shared" si="0"/>
        <v>90807500</v>
      </c>
      <c r="F15" s="52">
        <f t="shared" si="1"/>
        <v>90807500</v>
      </c>
      <c r="G15" s="52">
        <v>24800000</v>
      </c>
      <c r="H15" s="52">
        <v>23707500</v>
      </c>
      <c r="I15" s="52">
        <v>42300000</v>
      </c>
    </row>
    <row r="16" spans="1:9" ht="24.75" customHeight="1">
      <c r="A16" s="201" t="s">
        <v>127</v>
      </c>
      <c r="B16" s="202"/>
      <c r="C16" s="203"/>
      <c r="D16" s="43">
        <f>SUM(D4:D15)</f>
        <v>295472000</v>
      </c>
      <c r="F16" s="53">
        <f>SUM(F4:F15)</f>
        <v>295472000</v>
      </c>
      <c r="G16" s="80">
        <f>SUM(G4:G15)</f>
        <v>83468500</v>
      </c>
      <c r="H16" s="80">
        <f>SUM(H4:H15)</f>
        <v>78126500</v>
      </c>
      <c r="I16" s="80">
        <f>SUM(I4:I15)</f>
        <v>133877000</v>
      </c>
    </row>
    <row r="17" spans="1:9" ht="12.75">
      <c r="A17" s="48"/>
      <c r="B17" s="48"/>
      <c r="C17" s="48"/>
      <c r="D17" s="49"/>
      <c r="G17" s="52"/>
      <c r="H17" s="52"/>
      <c r="I17" s="52"/>
    </row>
    <row r="18" spans="1:9" ht="12.75">
      <c r="A18" s="48"/>
      <c r="B18" s="48"/>
      <c r="C18" s="54"/>
      <c r="D18" s="49"/>
      <c r="G18" s="52"/>
      <c r="H18" s="52"/>
      <c r="I18" s="52"/>
    </row>
    <row r="19" spans="1:4" ht="12.75">
      <c r="A19" s="48"/>
      <c r="B19" s="48"/>
      <c r="C19" s="55"/>
      <c r="D19" s="49"/>
    </row>
    <row r="20" spans="1:4" ht="12.75">
      <c r="A20" s="48"/>
      <c r="B20" s="48"/>
      <c r="C20" s="48"/>
      <c r="D20" s="49"/>
    </row>
    <row r="21" spans="1:4" ht="15">
      <c r="A21" s="48"/>
      <c r="B21" s="48"/>
      <c r="C21" s="199" t="s">
        <v>27</v>
      </c>
      <c r="D21" s="199"/>
    </row>
    <row r="22" spans="1:4" ht="15">
      <c r="A22" s="48"/>
      <c r="B22" s="48"/>
      <c r="C22" s="199" t="s">
        <v>107</v>
      </c>
      <c r="D22" s="199"/>
    </row>
    <row r="23" spans="1:4" ht="15">
      <c r="A23" s="48"/>
      <c r="B23" s="48"/>
      <c r="C23" s="199" t="s">
        <v>110</v>
      </c>
      <c r="D23" s="199"/>
    </row>
    <row r="24" spans="1:4" ht="15">
      <c r="A24" s="48"/>
      <c r="B24" s="48"/>
      <c r="C24" s="50"/>
      <c r="D24" s="50"/>
    </row>
    <row r="25" spans="1:4" ht="15">
      <c r="A25" s="48"/>
      <c r="B25" s="48"/>
      <c r="C25" s="50"/>
      <c r="D25" s="50"/>
    </row>
    <row r="26" spans="1:4" ht="15">
      <c r="A26" s="48"/>
      <c r="B26" s="48"/>
      <c r="C26" s="51"/>
      <c r="D26" s="51"/>
    </row>
    <row r="27" spans="1:4" ht="15">
      <c r="A27" s="48"/>
      <c r="B27" s="48"/>
      <c r="C27" s="198" t="s">
        <v>76</v>
      </c>
      <c r="D27" s="198"/>
    </row>
    <row r="28" spans="1:4" ht="15">
      <c r="A28" s="48"/>
      <c r="B28" s="48"/>
      <c r="C28" s="199" t="s">
        <v>122</v>
      </c>
      <c r="D28" s="199"/>
    </row>
    <row r="29" spans="1:4" ht="15">
      <c r="A29" s="48"/>
      <c r="B29" s="48"/>
      <c r="C29" s="199" t="s">
        <v>77</v>
      </c>
      <c r="D29" s="199"/>
    </row>
    <row r="32" spans="1:4" ht="20.25">
      <c r="A32" s="200" t="s">
        <v>145</v>
      </c>
      <c r="B32" s="200"/>
      <c r="C32" s="200"/>
      <c r="D32" s="200"/>
    </row>
    <row r="33" spans="1:4" ht="20.25">
      <c r="A33" s="41"/>
      <c r="B33" s="41"/>
      <c r="C33" s="41"/>
      <c r="D33" s="41"/>
    </row>
    <row r="34" spans="1:4" ht="24.75" customHeight="1">
      <c r="A34" s="42" t="s">
        <v>46</v>
      </c>
      <c r="B34" s="42" t="s">
        <v>59</v>
      </c>
      <c r="C34" s="42" t="s">
        <v>60</v>
      </c>
      <c r="D34" s="42" t="s">
        <v>61</v>
      </c>
    </row>
    <row r="35" spans="1:4" ht="24.75" customHeight="1">
      <c r="A35" s="201" t="s">
        <v>157</v>
      </c>
      <c r="B35" s="202"/>
      <c r="C35" s="203"/>
      <c r="D35" s="43">
        <f>D16</f>
        <v>295472000</v>
      </c>
    </row>
    <row r="36" spans="1:9" ht="24.75" customHeight="1">
      <c r="A36" s="44">
        <v>1</v>
      </c>
      <c r="B36" s="45"/>
      <c r="C36" s="46" t="s">
        <v>62</v>
      </c>
      <c r="D36" s="47">
        <f>F36</f>
        <v>13807500</v>
      </c>
      <c r="F36" s="52">
        <f>G36+H36+I36</f>
        <v>13807500</v>
      </c>
      <c r="G36" s="52">
        <v>8593500</v>
      </c>
      <c r="H36" s="52">
        <v>871500</v>
      </c>
      <c r="I36" s="52">
        <v>4342500</v>
      </c>
    </row>
    <row r="37" spans="1:9" ht="24.75" customHeight="1">
      <c r="A37" s="44">
        <v>2</v>
      </c>
      <c r="B37" s="45"/>
      <c r="C37" s="46" t="s">
        <v>31</v>
      </c>
      <c r="D37" s="47">
        <f aca="true" t="shared" si="2" ref="D37:D47">F37</f>
        <v>0</v>
      </c>
      <c r="F37" s="52">
        <f aca="true" t="shared" si="3" ref="F37:F47">G37+H37+I37</f>
        <v>0</v>
      </c>
      <c r="G37" s="52">
        <v>0</v>
      </c>
      <c r="H37" s="52">
        <v>0</v>
      </c>
      <c r="I37" s="52">
        <v>0</v>
      </c>
    </row>
    <row r="38" spans="1:9" ht="24.75" customHeight="1">
      <c r="A38" s="44">
        <v>3</v>
      </c>
      <c r="B38" s="45"/>
      <c r="C38" s="46" t="s">
        <v>63</v>
      </c>
      <c r="D38" s="47">
        <f t="shared" si="2"/>
        <v>8500000</v>
      </c>
      <c r="F38" s="52">
        <f t="shared" si="3"/>
        <v>8500000</v>
      </c>
      <c r="G38" s="52">
        <f>'SPJ Bendahara Penerimaan Admin'!H258</f>
        <v>8500000</v>
      </c>
      <c r="H38" s="52">
        <v>0</v>
      </c>
      <c r="I38" s="52">
        <v>0</v>
      </c>
    </row>
    <row r="39" spans="1:9" ht="24.75" customHeight="1">
      <c r="A39" s="44">
        <v>4</v>
      </c>
      <c r="B39" s="45"/>
      <c r="C39" s="46" t="s">
        <v>33</v>
      </c>
      <c r="D39" s="47">
        <f t="shared" si="2"/>
        <v>90187500</v>
      </c>
      <c r="F39" s="52">
        <f t="shared" si="3"/>
        <v>90187500</v>
      </c>
      <c r="G39" s="52">
        <f>'SPJ Bendahara Penerimaan Admin'!H259</f>
        <v>90187500</v>
      </c>
      <c r="H39" s="52">
        <v>0</v>
      </c>
      <c r="I39" s="52">
        <v>0</v>
      </c>
    </row>
    <row r="40" spans="1:9" ht="24.75" customHeight="1">
      <c r="A40" s="44">
        <v>5</v>
      </c>
      <c r="B40" s="45"/>
      <c r="C40" s="46" t="s">
        <v>34</v>
      </c>
      <c r="D40" s="47">
        <f t="shared" si="2"/>
        <v>4200000</v>
      </c>
      <c r="F40" s="52">
        <f t="shared" si="3"/>
        <v>4200000</v>
      </c>
      <c r="G40" s="52">
        <f>'SPJ Bendahara Penerimaan Admin'!H260</f>
        <v>4200000</v>
      </c>
      <c r="H40" s="52">
        <v>0</v>
      </c>
      <c r="I40" s="52">
        <v>0</v>
      </c>
    </row>
    <row r="41" spans="1:9" ht="24.75" customHeight="1">
      <c r="A41" s="44">
        <v>6</v>
      </c>
      <c r="B41" s="45"/>
      <c r="C41" s="46" t="s">
        <v>36</v>
      </c>
      <c r="D41" s="47">
        <f t="shared" si="2"/>
        <v>19000000</v>
      </c>
      <c r="F41" s="52">
        <f t="shared" si="3"/>
        <v>19000000</v>
      </c>
      <c r="G41" s="54">
        <f>'SPJ Bendahara Penerimaan Admin'!H169</f>
        <v>0</v>
      </c>
      <c r="H41" s="52">
        <f>'SPJ Bendahara Penerimaan Admin'!H216</f>
        <v>0</v>
      </c>
      <c r="I41" s="52">
        <f>'SPJ Bendahara Penerimaan Admin'!H263</f>
        <v>19000000</v>
      </c>
    </row>
    <row r="42" spans="1:9" ht="24.75" customHeight="1">
      <c r="A42" s="44">
        <v>7</v>
      </c>
      <c r="B42" s="45"/>
      <c r="C42" s="46" t="s">
        <v>37</v>
      </c>
      <c r="D42" s="47">
        <f t="shared" si="2"/>
        <v>33924000</v>
      </c>
      <c r="F42" s="52">
        <f t="shared" si="3"/>
        <v>33924000</v>
      </c>
      <c r="G42" s="52">
        <f>'SPJ Bendahara Penerimaan Admin'!H170</f>
        <v>21012000</v>
      </c>
      <c r="H42" s="52">
        <f>'SPJ Bendahara Penerimaan Admin'!H217</f>
        <v>1968000</v>
      </c>
      <c r="I42" s="52">
        <f>'SPJ Bendahara Penerimaan Admin'!H264</f>
        <v>10944000</v>
      </c>
    </row>
    <row r="43" spans="1:9" ht="24.75" customHeight="1">
      <c r="A43" s="44">
        <v>8</v>
      </c>
      <c r="B43" s="45"/>
      <c r="C43" s="46" t="s">
        <v>38</v>
      </c>
      <c r="D43" s="47">
        <f t="shared" si="2"/>
        <v>42890000</v>
      </c>
      <c r="F43" s="52">
        <f t="shared" si="3"/>
        <v>42890000</v>
      </c>
      <c r="G43" s="52">
        <f>'SPJ Bendahara Penerimaan Admin'!H171</f>
        <v>26964000</v>
      </c>
      <c r="H43" s="52">
        <f>'SPJ Bendahara Penerimaan Admin'!H218</f>
        <v>3108000</v>
      </c>
      <c r="I43" s="52">
        <f>'SPJ Bendahara Penerimaan Admin'!H265</f>
        <v>12818000</v>
      </c>
    </row>
    <row r="44" spans="1:10" ht="24.75" customHeight="1">
      <c r="A44" s="44">
        <v>9</v>
      </c>
      <c r="B44" s="45"/>
      <c r="C44" s="46" t="s">
        <v>40</v>
      </c>
      <c r="D44" s="47">
        <f t="shared" si="2"/>
        <v>0</v>
      </c>
      <c r="F44" s="52">
        <f t="shared" si="3"/>
        <v>0</v>
      </c>
      <c r="G44" s="52">
        <v>0</v>
      </c>
      <c r="H44" s="52">
        <v>0</v>
      </c>
      <c r="I44" s="52">
        <v>0</v>
      </c>
      <c r="J44" s="56">
        <f>SUM(F41:F43)</f>
        <v>95814000</v>
      </c>
    </row>
    <row r="45" spans="1:9" ht="24.75" customHeight="1">
      <c r="A45" s="44">
        <v>10</v>
      </c>
      <c r="B45" s="45"/>
      <c r="C45" s="46" t="s">
        <v>41</v>
      </c>
      <c r="D45" s="47">
        <f t="shared" si="2"/>
        <v>73812500</v>
      </c>
      <c r="F45" s="52">
        <f t="shared" si="3"/>
        <v>73812500</v>
      </c>
      <c r="G45" s="52">
        <f>'SPJ Bendahara Penerimaan Admin'!H269</f>
        <v>73812500</v>
      </c>
      <c r="H45" s="52"/>
      <c r="I45" s="52"/>
    </row>
    <row r="46" spans="1:12" ht="24.75" customHeight="1">
      <c r="A46" s="44">
        <v>11</v>
      </c>
      <c r="B46" s="45"/>
      <c r="C46" s="46" t="s">
        <v>42</v>
      </c>
      <c r="D46" s="47">
        <f t="shared" si="2"/>
        <v>172190000</v>
      </c>
      <c r="F46" s="52">
        <f t="shared" si="3"/>
        <v>172190000</v>
      </c>
      <c r="G46" s="52">
        <f>'SPJ Bendahara Penerimaan Admin'!H176</f>
        <v>107620000</v>
      </c>
      <c r="H46" s="52">
        <f>'SPJ Bendahara Penerimaan Admin'!H223</f>
        <v>10970000</v>
      </c>
      <c r="I46" s="52">
        <f>'SPJ Bendahara Penerimaan Admin'!H270</f>
        <v>53600000</v>
      </c>
      <c r="L46" s="56">
        <f>F46-25000</f>
        <v>172165000</v>
      </c>
    </row>
    <row r="47" spans="1:12" ht="24.75" customHeight="1">
      <c r="A47" s="44">
        <v>12</v>
      </c>
      <c r="B47" s="45"/>
      <c r="C47" s="46" t="s">
        <v>43</v>
      </c>
      <c r="D47" s="47">
        <f t="shared" si="2"/>
        <v>115965000</v>
      </c>
      <c r="F47" s="52">
        <f t="shared" si="3"/>
        <v>115965000</v>
      </c>
      <c r="G47" s="52">
        <f>'SPJ Bendahara Penerimaan Admin'!H177</f>
        <v>77222500</v>
      </c>
      <c r="H47" s="52">
        <f>'SPJ Bendahara Penerimaan Admin'!H224</f>
        <v>8682500</v>
      </c>
      <c r="I47" s="52">
        <f>'SPJ Bendahara Penerimaan Admin'!H271</f>
        <v>30060000</v>
      </c>
      <c r="J47" s="56">
        <f>SUM(F45:F47)</f>
        <v>361967500</v>
      </c>
      <c r="K47" s="56">
        <f>J47-40000</f>
        <v>361927500</v>
      </c>
      <c r="L47" s="56">
        <f>F47-15000</f>
        <v>115950000</v>
      </c>
    </row>
    <row r="48" spans="1:9" ht="24.75" customHeight="1">
      <c r="A48" s="201" t="s">
        <v>159</v>
      </c>
      <c r="B48" s="202"/>
      <c r="C48" s="203"/>
      <c r="D48" s="43">
        <f>SUM(D35:D47)</f>
        <v>869948500</v>
      </c>
      <c r="F48" s="53">
        <f>SUM(F36:F47)</f>
        <v>574476500</v>
      </c>
      <c r="G48" s="80">
        <f>SUM(G36:G47)</f>
        <v>418112000</v>
      </c>
      <c r="H48" s="80">
        <f>SUM(H36:H47)</f>
        <v>25600000</v>
      </c>
      <c r="I48" s="80">
        <f>SUM(I36:I47)</f>
        <v>130764500</v>
      </c>
    </row>
    <row r="49" spans="1:9" ht="24" customHeight="1">
      <c r="A49" s="48"/>
      <c r="B49" s="48"/>
      <c r="C49" s="48"/>
      <c r="D49" s="49"/>
      <c r="G49" s="52"/>
      <c r="H49" s="52"/>
      <c r="I49" s="52"/>
    </row>
    <row r="50" spans="1:9" ht="12.75">
      <c r="A50" s="48"/>
      <c r="B50" s="48"/>
      <c r="C50" s="54"/>
      <c r="D50" s="49"/>
      <c r="G50" s="52"/>
      <c r="H50" s="52"/>
      <c r="I50" s="52"/>
    </row>
    <row r="51" spans="1:4" ht="12.75">
      <c r="A51" s="48"/>
      <c r="B51" s="48"/>
      <c r="C51" s="55"/>
      <c r="D51" s="49"/>
    </row>
    <row r="52" spans="1:4" ht="12.75">
      <c r="A52" s="48"/>
      <c r="B52" s="48"/>
      <c r="C52" s="48"/>
      <c r="D52" s="49"/>
    </row>
    <row r="53" spans="1:4" ht="15">
      <c r="A53" s="48"/>
      <c r="B53" s="48"/>
      <c r="C53" s="199" t="s">
        <v>27</v>
      </c>
      <c r="D53" s="199"/>
    </row>
    <row r="54" spans="1:4" ht="15">
      <c r="A54" s="48"/>
      <c r="B54" s="48"/>
      <c r="C54" s="199" t="s">
        <v>158</v>
      </c>
      <c r="D54" s="199"/>
    </row>
    <row r="55" spans="1:4" ht="15">
      <c r="A55" s="48"/>
      <c r="B55" s="48"/>
      <c r="C55" s="199" t="s">
        <v>110</v>
      </c>
      <c r="D55" s="199"/>
    </row>
    <row r="56" spans="1:4" ht="15">
      <c r="A56" s="48"/>
      <c r="B56" s="48"/>
      <c r="C56" s="50"/>
      <c r="D56" s="50"/>
    </row>
    <row r="57" spans="1:4" ht="15">
      <c r="A57" s="48"/>
      <c r="B57" s="48"/>
      <c r="C57" s="50"/>
      <c r="D57" s="50"/>
    </row>
    <row r="58" spans="1:4" ht="15">
      <c r="A58" s="48"/>
      <c r="B58" s="48"/>
      <c r="C58" s="51"/>
      <c r="D58" s="51"/>
    </row>
    <row r="59" spans="1:5" ht="15">
      <c r="A59" s="48"/>
      <c r="B59" s="48"/>
      <c r="C59" s="204" t="s">
        <v>156</v>
      </c>
      <c r="D59" s="204"/>
      <c r="E59" s="162"/>
    </row>
    <row r="60" spans="1:5" ht="15">
      <c r="A60" s="48"/>
      <c r="B60" s="48"/>
      <c r="C60" s="199" t="s">
        <v>118</v>
      </c>
      <c r="D60" s="199"/>
      <c r="E60" s="3"/>
    </row>
    <row r="61" spans="1:5" ht="15">
      <c r="A61" s="48"/>
      <c r="B61" s="48"/>
      <c r="C61" s="199" t="s">
        <v>154</v>
      </c>
      <c r="D61" s="199"/>
      <c r="E61" s="3"/>
    </row>
    <row r="64" spans="1:4" ht="20.25">
      <c r="A64" s="200" t="s">
        <v>126</v>
      </c>
      <c r="B64" s="200"/>
      <c r="C64" s="200"/>
      <c r="D64" s="200"/>
    </row>
    <row r="65" spans="1:4" ht="20.25">
      <c r="A65" s="41"/>
      <c r="B65" s="41"/>
      <c r="C65" s="41"/>
      <c r="D65" s="41"/>
    </row>
    <row r="66" spans="1:4" ht="24.75" customHeight="1">
      <c r="A66" s="42" t="s">
        <v>46</v>
      </c>
      <c r="B66" s="42" t="s">
        <v>59</v>
      </c>
      <c r="C66" s="42" t="s">
        <v>60</v>
      </c>
      <c r="D66" s="42" t="s">
        <v>61</v>
      </c>
    </row>
    <row r="67" spans="1:9" ht="24.75" customHeight="1">
      <c r="A67" s="201" t="s">
        <v>128</v>
      </c>
      <c r="B67" s="202"/>
      <c r="C67" s="203"/>
      <c r="D67" s="43">
        <f>D48</f>
        <v>869948500</v>
      </c>
      <c r="G67" t="s">
        <v>89</v>
      </c>
      <c r="H67" t="s">
        <v>90</v>
      </c>
      <c r="I67" t="s">
        <v>91</v>
      </c>
    </row>
    <row r="68" spans="1:9" ht="24.75" customHeight="1">
      <c r="A68" s="44">
        <v>1</v>
      </c>
      <c r="B68" s="45"/>
      <c r="C68" s="46" t="s">
        <v>62</v>
      </c>
      <c r="D68" s="47">
        <f>F68</f>
        <v>11328600</v>
      </c>
      <c r="F68" s="52">
        <f>G68+H68+I68</f>
        <v>11328600</v>
      </c>
      <c r="G68" s="52">
        <v>4845000</v>
      </c>
      <c r="H68" s="52">
        <v>1524600</v>
      </c>
      <c r="I68" s="52">
        <v>4959000</v>
      </c>
    </row>
    <row r="69" spans="1:9" ht="24.75" customHeight="1">
      <c r="A69" s="44">
        <v>2</v>
      </c>
      <c r="B69" s="45"/>
      <c r="C69" s="46" t="s">
        <v>31</v>
      </c>
      <c r="D69" s="47">
        <f aca="true" t="shared" si="4" ref="D69:D80">F69</f>
        <v>3200000</v>
      </c>
      <c r="F69" s="52">
        <f>G69+H69+I69</f>
        <v>3200000</v>
      </c>
      <c r="G69" s="52">
        <v>0</v>
      </c>
      <c r="H69" s="52">
        <v>0</v>
      </c>
      <c r="I69" s="52">
        <v>3200000</v>
      </c>
    </row>
    <row r="70" spans="1:9" ht="24.75" customHeight="1">
      <c r="A70" s="44">
        <v>3</v>
      </c>
      <c r="B70" s="45"/>
      <c r="C70" s="46" t="s">
        <v>63</v>
      </c>
      <c r="D70" s="47">
        <f t="shared" si="4"/>
        <v>9500000</v>
      </c>
      <c r="F70" s="52">
        <f>G70+H70+I70</f>
        <v>9500000</v>
      </c>
      <c r="G70" s="52">
        <v>0</v>
      </c>
      <c r="H70" s="52">
        <v>9500000</v>
      </c>
      <c r="I70" s="52">
        <v>0</v>
      </c>
    </row>
    <row r="71" spans="1:9" ht="24.75" customHeight="1">
      <c r="A71" s="44">
        <v>4</v>
      </c>
      <c r="B71" s="45"/>
      <c r="C71" s="46" t="s">
        <v>33</v>
      </c>
      <c r="D71" s="47">
        <f t="shared" si="4"/>
        <v>90000000</v>
      </c>
      <c r="F71" s="52">
        <f>G71+H71+I71</f>
        <v>90000000</v>
      </c>
      <c r="G71" s="52">
        <v>0</v>
      </c>
      <c r="H71" s="52">
        <v>90000000</v>
      </c>
      <c r="I71" s="52">
        <v>0</v>
      </c>
    </row>
    <row r="72" spans="1:9" ht="24.75" customHeight="1">
      <c r="A72" s="44">
        <v>5</v>
      </c>
      <c r="B72" s="45"/>
      <c r="C72" s="46" t="s">
        <v>34</v>
      </c>
      <c r="D72" s="47">
        <f t="shared" si="4"/>
        <v>0</v>
      </c>
      <c r="F72" s="52">
        <f>G72+H72+I72</f>
        <v>0</v>
      </c>
      <c r="G72" s="52">
        <v>0</v>
      </c>
      <c r="H72" s="52">
        <v>0</v>
      </c>
      <c r="I72" s="52">
        <v>0</v>
      </c>
    </row>
    <row r="73" spans="1:9" ht="24.75" customHeight="1">
      <c r="A73" s="44">
        <v>6</v>
      </c>
      <c r="B73" s="45"/>
      <c r="C73" s="46" t="s">
        <v>36</v>
      </c>
      <c r="D73" s="47">
        <f t="shared" si="4"/>
        <v>4500000</v>
      </c>
      <c r="F73" s="52">
        <f aca="true" t="shared" si="5" ref="F73:F80">G73+H73+I73</f>
        <v>4500000</v>
      </c>
      <c r="G73" s="54">
        <v>3000000</v>
      </c>
      <c r="H73" s="52">
        <v>0</v>
      </c>
      <c r="I73" s="52">
        <v>1500000</v>
      </c>
    </row>
    <row r="74" spans="1:9" ht="24.75" customHeight="1">
      <c r="A74" s="44">
        <v>7</v>
      </c>
      <c r="B74" s="45"/>
      <c r="C74" s="46" t="s">
        <v>37</v>
      </c>
      <c r="D74" s="47">
        <f t="shared" si="4"/>
        <v>25128000</v>
      </c>
      <c r="F74" s="52">
        <f t="shared" si="5"/>
        <v>25128000</v>
      </c>
      <c r="G74" s="52">
        <v>11116000</v>
      </c>
      <c r="H74" s="52">
        <v>2544000</v>
      </c>
      <c r="I74" s="52">
        <v>11468000</v>
      </c>
    </row>
    <row r="75" spans="1:9" ht="24.75" customHeight="1">
      <c r="A75" s="44">
        <v>8</v>
      </c>
      <c r="B75" s="45"/>
      <c r="C75" s="46" t="s">
        <v>38</v>
      </c>
      <c r="D75" s="47">
        <f t="shared" si="4"/>
        <v>40224000</v>
      </c>
      <c r="F75" s="52">
        <f t="shared" si="5"/>
        <v>40224000</v>
      </c>
      <c r="G75" s="52">
        <v>16512000</v>
      </c>
      <c r="H75" s="52">
        <v>6924000</v>
      </c>
      <c r="I75" s="52">
        <v>16788000</v>
      </c>
    </row>
    <row r="76" spans="1:9" ht="24.75" customHeight="1">
      <c r="A76" s="44">
        <v>9</v>
      </c>
      <c r="B76" s="45"/>
      <c r="C76" s="46" t="s">
        <v>40</v>
      </c>
      <c r="D76" s="47">
        <f t="shared" si="4"/>
        <v>0</v>
      </c>
      <c r="F76" s="52">
        <f t="shared" si="5"/>
        <v>0</v>
      </c>
      <c r="G76" s="52">
        <v>0</v>
      </c>
      <c r="H76" s="52">
        <v>0</v>
      </c>
      <c r="I76" s="52">
        <v>0</v>
      </c>
    </row>
    <row r="77" spans="1:9" ht="24.75" customHeight="1">
      <c r="A77" s="44">
        <v>10</v>
      </c>
      <c r="B77" s="45"/>
      <c r="C77" s="46" t="s">
        <v>41</v>
      </c>
      <c r="D77" s="47">
        <f t="shared" si="4"/>
        <v>224000000</v>
      </c>
      <c r="F77" s="52">
        <f t="shared" si="5"/>
        <v>224000000</v>
      </c>
      <c r="G77" s="52">
        <v>0</v>
      </c>
      <c r="H77" s="52">
        <v>224000000</v>
      </c>
      <c r="I77" s="52">
        <v>0</v>
      </c>
    </row>
    <row r="78" spans="1:9" ht="24.75" customHeight="1">
      <c r="A78" s="44">
        <v>11</v>
      </c>
      <c r="B78" s="45"/>
      <c r="C78" s="46" t="s">
        <v>42</v>
      </c>
      <c r="D78" s="47">
        <f t="shared" si="4"/>
        <v>130360000</v>
      </c>
      <c r="F78" s="52">
        <f t="shared" si="5"/>
        <v>130360000</v>
      </c>
      <c r="G78" s="52">
        <v>55880000</v>
      </c>
      <c r="H78" s="52">
        <v>15200000</v>
      </c>
      <c r="I78" s="52">
        <v>59280000</v>
      </c>
    </row>
    <row r="79" spans="1:9" ht="24.75" customHeight="1">
      <c r="A79" s="44">
        <v>12</v>
      </c>
      <c r="B79" s="45"/>
      <c r="C79" s="46" t="s">
        <v>43</v>
      </c>
      <c r="D79" s="47">
        <f t="shared" si="4"/>
        <v>99320000</v>
      </c>
      <c r="F79" s="52">
        <f t="shared" si="5"/>
        <v>99320000</v>
      </c>
      <c r="G79" s="52">
        <v>39115000</v>
      </c>
      <c r="H79" s="52">
        <v>18170000</v>
      </c>
      <c r="I79" s="52">
        <v>42035000</v>
      </c>
    </row>
    <row r="80" spans="1:9" ht="24.75" customHeight="1">
      <c r="A80" s="44">
        <v>13</v>
      </c>
      <c r="B80" s="45"/>
      <c r="C80" s="37" t="s">
        <v>116</v>
      </c>
      <c r="D80" s="47">
        <f t="shared" si="4"/>
        <v>0</v>
      </c>
      <c r="F80" s="52">
        <f t="shared" si="5"/>
        <v>0</v>
      </c>
      <c r="G80" s="52">
        <v>0</v>
      </c>
      <c r="H80" s="52">
        <v>0</v>
      </c>
      <c r="I80" s="52">
        <v>0</v>
      </c>
    </row>
    <row r="81" spans="1:9" ht="24.75" customHeight="1">
      <c r="A81" s="201" t="s">
        <v>129</v>
      </c>
      <c r="B81" s="202"/>
      <c r="C81" s="203"/>
      <c r="D81" s="43">
        <f>SUM(D67:D80)</f>
        <v>1507509100</v>
      </c>
      <c r="F81" s="53">
        <f>SUM(F68:F79)</f>
        <v>637560600</v>
      </c>
      <c r="G81" s="80">
        <f>SUM(G68:G80)</f>
        <v>130468000</v>
      </c>
      <c r="H81" s="80">
        <f>SUM(H68:H80)</f>
        <v>367862600</v>
      </c>
      <c r="I81" s="80">
        <f>SUM(I68:I80)</f>
        <v>139230000</v>
      </c>
    </row>
    <row r="82" spans="1:9" ht="12.75">
      <c r="A82" s="48"/>
      <c r="B82" s="48"/>
      <c r="C82" s="48"/>
      <c r="D82" s="49"/>
      <c r="G82" s="52"/>
      <c r="H82" s="52"/>
      <c r="I82" s="52"/>
    </row>
    <row r="83" spans="1:9" ht="12.75">
      <c r="A83" s="48"/>
      <c r="B83" s="48"/>
      <c r="C83" s="54"/>
      <c r="D83" s="49"/>
      <c r="G83" s="52"/>
      <c r="H83" s="52"/>
      <c r="I83" s="52"/>
    </row>
    <row r="84" spans="1:4" ht="12.75">
      <c r="A84" s="48"/>
      <c r="B84" s="48"/>
      <c r="C84" s="55"/>
      <c r="D84" s="49"/>
    </row>
    <row r="85" spans="1:4" ht="12.75">
      <c r="A85" s="48"/>
      <c r="B85" s="48"/>
      <c r="C85" s="48"/>
      <c r="D85" s="49"/>
    </row>
    <row r="86" spans="1:4" ht="15">
      <c r="A86" s="48"/>
      <c r="B86" s="48"/>
      <c r="C86" s="199" t="s">
        <v>27</v>
      </c>
      <c r="D86" s="199"/>
    </row>
    <row r="87" spans="1:4" ht="15">
      <c r="A87" s="48"/>
      <c r="B87" s="48"/>
      <c r="C87" s="199" t="s">
        <v>107</v>
      </c>
      <c r="D87" s="199"/>
    </row>
    <row r="88" spans="1:4" ht="15">
      <c r="A88" s="48"/>
      <c r="B88" s="48"/>
      <c r="C88" s="199" t="s">
        <v>110</v>
      </c>
      <c r="D88" s="199"/>
    </row>
    <row r="89" spans="1:4" ht="15">
      <c r="A89" s="48"/>
      <c r="B89" s="48"/>
      <c r="C89" s="50"/>
      <c r="D89" s="50"/>
    </row>
    <row r="90" spans="1:4" ht="15">
      <c r="A90" s="48"/>
      <c r="B90" s="48"/>
      <c r="C90" s="50"/>
      <c r="D90" s="50"/>
    </row>
    <row r="91" spans="1:4" ht="15">
      <c r="A91" s="48"/>
      <c r="B91" s="48"/>
      <c r="C91" s="51"/>
      <c r="D91" s="51"/>
    </row>
    <row r="92" spans="1:4" ht="15">
      <c r="A92" s="48"/>
      <c r="B92" s="48"/>
      <c r="C92" s="198" t="s">
        <v>76</v>
      </c>
      <c r="D92" s="198"/>
    </row>
    <row r="93" spans="1:4" ht="15">
      <c r="A93" s="48"/>
      <c r="B93" s="48"/>
      <c r="C93" s="199" t="s">
        <v>122</v>
      </c>
      <c r="D93" s="199"/>
    </row>
    <row r="94" spans="1:4" ht="15">
      <c r="A94" s="48"/>
      <c r="B94" s="48"/>
      <c r="C94" s="199" t="s">
        <v>77</v>
      </c>
      <c r="D94" s="199"/>
    </row>
  </sheetData>
  <sheetProtection/>
  <mergeCells count="26">
    <mergeCell ref="C92:D92"/>
    <mergeCell ref="C93:D93"/>
    <mergeCell ref="C94:D94"/>
    <mergeCell ref="A64:D64"/>
    <mergeCell ref="A67:C67"/>
    <mergeCell ref="A81:C81"/>
    <mergeCell ref="C86:D86"/>
    <mergeCell ref="C87:D87"/>
    <mergeCell ref="C88:D88"/>
    <mergeCell ref="C53:D53"/>
    <mergeCell ref="C59:D59"/>
    <mergeCell ref="C61:D61"/>
    <mergeCell ref="A32:D32"/>
    <mergeCell ref="A35:C35"/>
    <mergeCell ref="C55:D55"/>
    <mergeCell ref="C54:D54"/>
    <mergeCell ref="C60:D60"/>
    <mergeCell ref="A48:C48"/>
    <mergeCell ref="C27:D27"/>
    <mergeCell ref="C28:D28"/>
    <mergeCell ref="C29:D29"/>
    <mergeCell ref="A1:D1"/>
    <mergeCell ref="A16:C16"/>
    <mergeCell ref="C21:D21"/>
    <mergeCell ref="C22:D22"/>
    <mergeCell ref="C23:D23"/>
  </mergeCells>
  <printOptions/>
  <pageMargins left="0.3937007874015748" right="0.3937007874015748" top="1.1811023622047245" bottom="0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6">
      <selection activeCell="D22" sqref="D22"/>
    </sheetView>
  </sheetViews>
  <sheetFormatPr defaultColWidth="9.140625" defaultRowHeight="12.75"/>
  <cols>
    <col min="1" max="1" width="5.57421875" style="0" customWidth="1"/>
    <col min="2" max="2" width="37.421875" style="0" customWidth="1"/>
    <col min="3" max="3" width="22.7109375" style="0" customWidth="1"/>
    <col min="4" max="4" width="37.00390625" style="0" customWidth="1"/>
  </cols>
  <sheetData>
    <row r="1" spans="1:4" s="77" customFormat="1" ht="19.5" customHeight="1">
      <c r="A1" s="196" t="s">
        <v>123</v>
      </c>
      <c r="B1" s="196"/>
      <c r="C1" s="196"/>
      <c r="D1" s="196"/>
    </row>
    <row r="2" spans="1:4" s="77" customFormat="1" ht="19.5" customHeight="1">
      <c r="A2" s="196" t="s">
        <v>113</v>
      </c>
      <c r="B2" s="196"/>
      <c r="C2" s="196"/>
      <c r="D2" s="196"/>
    </row>
    <row r="4" ht="13.5" thickBot="1"/>
    <row r="5" spans="1:4" s="76" customFormat="1" ht="13.5" customHeight="1">
      <c r="A5" s="209" t="s">
        <v>46</v>
      </c>
      <c r="B5" s="211" t="s">
        <v>114</v>
      </c>
      <c r="C5" s="211" t="s">
        <v>124</v>
      </c>
      <c r="D5" s="207" t="s">
        <v>125</v>
      </c>
    </row>
    <row r="6" spans="1:4" s="9" customFormat="1" ht="13.5" thickBot="1">
      <c r="A6" s="210"/>
      <c r="B6" s="212"/>
      <c r="C6" s="212"/>
      <c r="D6" s="208"/>
    </row>
    <row r="7" spans="1:4" s="79" customFormat="1" ht="24.75" customHeight="1" thickTop="1">
      <c r="A7" s="89"/>
      <c r="B7" s="90" t="s">
        <v>20</v>
      </c>
      <c r="C7" s="91"/>
      <c r="D7" s="92"/>
    </row>
    <row r="8" spans="1:4" s="79" customFormat="1" ht="24.75" customHeight="1">
      <c r="A8" s="93"/>
      <c r="B8" s="94" t="s">
        <v>21</v>
      </c>
      <c r="C8" s="95"/>
      <c r="D8" s="96"/>
    </row>
    <row r="9" spans="1:4" s="79" customFormat="1" ht="30.75" customHeight="1">
      <c r="A9" s="93">
        <v>1</v>
      </c>
      <c r="B9" s="97" t="s">
        <v>47</v>
      </c>
      <c r="C9" s="98">
        <v>57750000</v>
      </c>
      <c r="D9" s="99">
        <v>57750000</v>
      </c>
    </row>
    <row r="10" spans="1:4" s="79" customFormat="1" ht="34.5" customHeight="1">
      <c r="A10" s="93"/>
      <c r="B10" s="100" t="s">
        <v>30</v>
      </c>
      <c r="C10" s="98"/>
      <c r="D10" s="99"/>
    </row>
    <row r="11" spans="1:4" s="79" customFormat="1" ht="19.5" customHeight="1">
      <c r="A11" s="93">
        <v>2</v>
      </c>
      <c r="B11" s="101" t="s">
        <v>31</v>
      </c>
      <c r="C11" s="102">
        <v>3150000</v>
      </c>
      <c r="D11" s="103">
        <v>3150000</v>
      </c>
    </row>
    <row r="12" spans="1:4" s="79" customFormat="1" ht="19.5" customHeight="1">
      <c r="A12" s="93">
        <v>3</v>
      </c>
      <c r="B12" s="101" t="s">
        <v>32</v>
      </c>
      <c r="C12" s="102">
        <v>8400000</v>
      </c>
      <c r="D12" s="103">
        <f>(C12*5%)+8400000</f>
        <v>8820000</v>
      </c>
    </row>
    <row r="13" spans="1:4" s="79" customFormat="1" ht="19.5" customHeight="1">
      <c r="A13" s="93">
        <v>4</v>
      </c>
      <c r="B13" s="101" t="s">
        <v>33</v>
      </c>
      <c r="C13" s="104">
        <v>84000000</v>
      </c>
      <c r="D13" s="103">
        <f>(C13*5%)+84000000</f>
        <v>88200000</v>
      </c>
    </row>
    <row r="14" spans="1:4" s="79" customFormat="1" ht="19.5" customHeight="1">
      <c r="A14" s="93">
        <v>5</v>
      </c>
      <c r="B14" s="101" t="s">
        <v>34</v>
      </c>
      <c r="C14" s="104">
        <v>15750000</v>
      </c>
      <c r="D14" s="105">
        <v>15750000</v>
      </c>
    </row>
    <row r="15" spans="1:4" s="79" customFormat="1" ht="24.75" customHeight="1">
      <c r="A15" s="93"/>
      <c r="B15" s="106" t="s">
        <v>35</v>
      </c>
      <c r="C15" s="104"/>
      <c r="D15" s="105"/>
    </row>
    <row r="16" spans="1:4" s="79" customFormat="1" ht="19.5" customHeight="1">
      <c r="A16" s="93">
        <v>6</v>
      </c>
      <c r="B16" s="101" t="s">
        <v>36</v>
      </c>
      <c r="C16" s="104">
        <v>35000000</v>
      </c>
      <c r="D16" s="105">
        <v>35000000</v>
      </c>
    </row>
    <row r="17" spans="1:4" s="79" customFormat="1" ht="19.5" customHeight="1">
      <c r="A17" s="93">
        <v>7</v>
      </c>
      <c r="B17" s="101" t="s">
        <v>37</v>
      </c>
      <c r="C17" s="104">
        <v>183750000</v>
      </c>
      <c r="D17" s="105">
        <v>183750000</v>
      </c>
    </row>
    <row r="18" spans="1:4" s="79" customFormat="1" ht="19.5" customHeight="1">
      <c r="A18" s="93">
        <v>8</v>
      </c>
      <c r="B18" s="101" t="s">
        <v>38</v>
      </c>
      <c r="C18" s="104">
        <v>147000000</v>
      </c>
      <c r="D18" s="105">
        <v>147000000</v>
      </c>
    </row>
    <row r="19" spans="1:4" s="79" customFormat="1" ht="33" customHeight="1">
      <c r="A19" s="93"/>
      <c r="B19" s="100" t="s">
        <v>39</v>
      </c>
      <c r="C19" s="104"/>
      <c r="D19" s="105"/>
    </row>
    <row r="20" spans="1:4" s="79" customFormat="1" ht="19.5" customHeight="1">
      <c r="A20" s="93">
        <v>9</v>
      </c>
      <c r="B20" s="101" t="s">
        <v>40</v>
      </c>
      <c r="C20" s="102">
        <v>8400000</v>
      </c>
      <c r="D20" s="103">
        <v>8400000</v>
      </c>
    </row>
    <row r="21" spans="1:4" s="79" customFormat="1" ht="19.5" customHeight="1">
      <c r="A21" s="93">
        <v>10</v>
      </c>
      <c r="B21" s="107" t="s">
        <v>41</v>
      </c>
      <c r="C21" s="102">
        <v>210000000</v>
      </c>
      <c r="D21" s="103">
        <f>(C21*5%)+210000000</f>
        <v>220500000</v>
      </c>
    </row>
    <row r="22" spans="1:4" s="79" customFormat="1" ht="24.75" customHeight="1">
      <c r="A22" s="93">
        <v>11</v>
      </c>
      <c r="B22" s="107" t="s">
        <v>121</v>
      </c>
      <c r="C22" s="108">
        <v>777000000</v>
      </c>
      <c r="D22" s="109">
        <v>777000000</v>
      </c>
    </row>
    <row r="23" spans="1:4" s="79" customFormat="1" ht="24.75" customHeight="1" thickBot="1">
      <c r="A23" s="93">
        <v>12</v>
      </c>
      <c r="B23" s="107" t="s">
        <v>43</v>
      </c>
      <c r="C23" s="108">
        <v>567000000</v>
      </c>
      <c r="D23" s="109">
        <v>567000000</v>
      </c>
    </row>
    <row r="24" spans="1:4" s="78" customFormat="1" ht="24" customHeight="1" thickBot="1">
      <c r="A24" s="205" t="s">
        <v>115</v>
      </c>
      <c r="B24" s="206"/>
      <c r="C24" s="110">
        <f>SUM(C9:C23)</f>
        <v>2097200000</v>
      </c>
      <c r="D24" s="111">
        <f>SUM(D9:D23)</f>
        <v>2112320000</v>
      </c>
    </row>
    <row r="27" ht="12.75">
      <c r="D27" s="86" t="s">
        <v>120</v>
      </c>
    </row>
    <row r="29" ht="12.75">
      <c r="D29" s="86" t="s">
        <v>107</v>
      </c>
    </row>
    <row r="30" spans="2:4" ht="12.75">
      <c r="B30" s="88"/>
      <c r="D30" s="86" t="s">
        <v>108</v>
      </c>
    </row>
    <row r="31" ht="12.75">
      <c r="B31" s="88"/>
    </row>
    <row r="34" ht="12.75">
      <c r="D34" s="87" t="s">
        <v>76</v>
      </c>
    </row>
    <row r="35" ht="12.75">
      <c r="D35" s="86" t="s">
        <v>122</v>
      </c>
    </row>
    <row r="36" ht="12.75">
      <c r="D36" s="86" t="s">
        <v>77</v>
      </c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</sheetData>
  <sheetProtection/>
  <mergeCells count="7">
    <mergeCell ref="A24:B24"/>
    <mergeCell ref="D5:D6"/>
    <mergeCell ref="A5:A6"/>
    <mergeCell ref="B5:B6"/>
    <mergeCell ref="A1:D1"/>
    <mergeCell ref="A2:D2"/>
    <mergeCell ref="C5:C6"/>
  </mergeCells>
  <printOptions/>
  <pageMargins left="0.7086614173228347" right="0.7086614173228347" top="0" bottom="0.7874015748031497" header="0.31496062992125984" footer="0.31496062992125984"/>
  <pageSetup horizontalDpi="600" verticalDpi="600"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D1">
      <selection activeCell="M17" sqref="M17"/>
    </sheetView>
  </sheetViews>
  <sheetFormatPr defaultColWidth="9.140625" defaultRowHeight="12.75"/>
  <cols>
    <col min="1" max="1" width="19.57421875" style="0" customWidth="1"/>
    <col min="2" max="2" width="20.140625" style="0" customWidth="1"/>
    <col min="3" max="5" width="18.7109375" style="0" customWidth="1"/>
    <col min="6" max="6" width="18.7109375" style="69" customWidth="1"/>
    <col min="8" max="8" width="20.140625" style="0" customWidth="1"/>
    <col min="9" max="9" width="12.28125" style="0" bestFit="1" customWidth="1"/>
    <col min="10" max="13" width="14.57421875" style="52" customWidth="1"/>
    <col min="15" max="15" width="14.57421875" style="52" customWidth="1"/>
  </cols>
  <sheetData>
    <row r="1" spans="1:6" ht="20.25">
      <c r="A1" s="213" t="s">
        <v>106</v>
      </c>
      <c r="B1" s="213"/>
      <c r="C1" s="213"/>
      <c r="D1" s="213"/>
      <c r="E1" s="213"/>
      <c r="F1" s="71"/>
    </row>
    <row r="2" spans="1:6" ht="12.75">
      <c r="A2" s="64"/>
      <c r="B2" s="64"/>
      <c r="C2" s="64"/>
      <c r="D2" s="64"/>
      <c r="E2" s="64"/>
      <c r="F2" s="64"/>
    </row>
    <row r="3" spans="1:6" ht="15" customHeight="1">
      <c r="A3" s="59" t="s">
        <v>78</v>
      </c>
      <c r="B3" s="214" t="s">
        <v>79</v>
      </c>
      <c r="C3" s="214"/>
      <c r="D3" s="214" t="s">
        <v>80</v>
      </c>
      <c r="E3" s="214"/>
      <c r="F3" s="215" t="s">
        <v>99</v>
      </c>
    </row>
    <row r="4" spans="1:6" ht="15" customHeight="1">
      <c r="A4" s="59"/>
      <c r="B4" s="59" t="s">
        <v>81</v>
      </c>
      <c r="C4" s="59" t="s">
        <v>82</v>
      </c>
      <c r="D4" s="59" t="s">
        <v>81</v>
      </c>
      <c r="E4" s="59" t="s">
        <v>82</v>
      </c>
      <c r="F4" s="215"/>
    </row>
    <row r="5" spans="1:6" s="52" customFormat="1" ht="15" customHeight="1">
      <c r="A5" s="81"/>
      <c r="B5" s="81">
        <v>854700000</v>
      </c>
      <c r="C5" s="81">
        <v>202125000</v>
      </c>
      <c r="D5" s="81">
        <v>623700000</v>
      </c>
      <c r="E5" s="81">
        <v>161700000</v>
      </c>
      <c r="F5" s="82">
        <v>63525000</v>
      </c>
    </row>
    <row r="6" spans="1:15" s="143" customFormat="1" ht="15" customHeight="1">
      <c r="A6" s="141" t="s">
        <v>83</v>
      </c>
      <c r="B6" s="142">
        <f>5/100*B5</f>
        <v>42735000</v>
      </c>
      <c r="C6" s="142">
        <f>5/100*C5</f>
        <v>10106250</v>
      </c>
      <c r="D6" s="142">
        <f>5/100*D5</f>
        <v>31185000</v>
      </c>
      <c r="E6" s="142">
        <f>5/100*E5</f>
        <v>8085000</v>
      </c>
      <c r="F6" s="142">
        <f>5/100*F5</f>
        <v>3176250</v>
      </c>
      <c r="H6" s="144">
        <f>B6+C6+D6+E6+F6</f>
        <v>95287500</v>
      </c>
      <c r="I6" s="144">
        <f>H6+H7+H8</f>
        <v>571725000</v>
      </c>
      <c r="J6" s="149"/>
      <c r="K6" s="149"/>
      <c r="L6" s="149"/>
      <c r="M6" s="149"/>
      <c r="O6" s="149">
        <f>I6+J6+K6+L6+M6</f>
        <v>571725000</v>
      </c>
    </row>
    <row r="7" spans="1:15" s="143" customFormat="1" ht="15" customHeight="1">
      <c r="A7" s="141" t="s">
        <v>84</v>
      </c>
      <c r="B7" s="142">
        <f>5/100*B5</f>
        <v>42735000</v>
      </c>
      <c r="C7" s="142">
        <f>5/100*C5</f>
        <v>10106250</v>
      </c>
      <c r="D7" s="142">
        <f>5/100*D5</f>
        <v>31185000</v>
      </c>
      <c r="E7" s="142">
        <f>5/100*E5</f>
        <v>8085000</v>
      </c>
      <c r="F7" s="142">
        <f>5/100*F5</f>
        <v>3176250</v>
      </c>
      <c r="H7" s="144">
        <f aca="true" t="shared" si="0" ref="H7:H17">B7+C7+D7+E7+F7</f>
        <v>95287500</v>
      </c>
      <c r="J7" s="149"/>
      <c r="K7" s="149"/>
      <c r="L7" s="149"/>
      <c r="M7" s="149"/>
      <c r="O7" s="149"/>
    </row>
    <row r="8" spans="1:15" s="143" customFormat="1" ht="15" customHeight="1">
      <c r="A8" s="141" t="s">
        <v>85</v>
      </c>
      <c r="B8" s="142">
        <f>20/100*B5</f>
        <v>170940000</v>
      </c>
      <c r="C8" s="142">
        <f>20/100*C5</f>
        <v>40425000</v>
      </c>
      <c r="D8" s="142">
        <f>20/100*D5</f>
        <v>124740000</v>
      </c>
      <c r="E8" s="142">
        <f>20/100*E5</f>
        <v>32340000</v>
      </c>
      <c r="F8" s="142">
        <f>20/100*F5</f>
        <v>12705000</v>
      </c>
      <c r="H8" s="144">
        <f t="shared" si="0"/>
        <v>381150000</v>
      </c>
      <c r="J8" s="149"/>
      <c r="K8" s="149"/>
      <c r="L8" s="149"/>
      <c r="M8" s="149"/>
      <c r="O8" s="149"/>
    </row>
    <row r="9" spans="1:15" s="147" customFormat="1" ht="15" customHeight="1">
      <c r="A9" s="145" t="s">
        <v>86</v>
      </c>
      <c r="B9" s="146">
        <f>20/100*B5</f>
        <v>170940000</v>
      </c>
      <c r="C9" s="146">
        <f>20/100*C5</f>
        <v>40425000</v>
      </c>
      <c r="D9" s="146">
        <f>20/100*D5</f>
        <v>124740000</v>
      </c>
      <c r="E9" s="146">
        <f>20/100*E5</f>
        <v>32340000</v>
      </c>
      <c r="F9" s="146">
        <f>20/100*F5</f>
        <v>12705000</v>
      </c>
      <c r="H9" s="148">
        <f t="shared" si="0"/>
        <v>381150000</v>
      </c>
      <c r="I9" s="148">
        <f>H9+H10+H11</f>
        <v>476437500</v>
      </c>
      <c r="J9" s="150">
        <v>9240000</v>
      </c>
      <c r="K9" s="150"/>
      <c r="L9" s="150"/>
      <c r="M9" s="150"/>
      <c r="O9" s="149">
        <f>I9+J9+K9+L9+M9</f>
        <v>485677500</v>
      </c>
    </row>
    <row r="10" spans="1:15" s="147" customFormat="1" ht="15" customHeight="1">
      <c r="A10" s="145" t="s">
        <v>87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H10" s="148">
        <f t="shared" si="0"/>
        <v>0</v>
      </c>
      <c r="J10" s="150"/>
      <c r="K10" s="150"/>
      <c r="L10" s="150"/>
      <c r="M10" s="150"/>
      <c r="O10" s="150"/>
    </row>
    <row r="11" spans="1:15" s="147" customFormat="1" ht="15" customHeight="1">
      <c r="A11" s="145" t="s">
        <v>88</v>
      </c>
      <c r="B11" s="146">
        <f>5/100*B5</f>
        <v>42735000</v>
      </c>
      <c r="C11" s="146">
        <f>5/100*C5</f>
        <v>10106250</v>
      </c>
      <c r="D11" s="146">
        <f>5/100*D5</f>
        <v>31185000</v>
      </c>
      <c r="E11" s="146">
        <f>5/100*E5</f>
        <v>8085000</v>
      </c>
      <c r="F11" s="146">
        <f>5/100*F5</f>
        <v>3176250</v>
      </c>
      <c r="H11" s="148">
        <f t="shared" si="0"/>
        <v>95287500</v>
      </c>
      <c r="J11" s="150"/>
      <c r="K11" s="150"/>
      <c r="L11" s="150"/>
      <c r="M11" s="150"/>
      <c r="O11" s="150"/>
    </row>
    <row r="12" spans="1:15" s="143" customFormat="1" ht="15" customHeight="1">
      <c r="A12" s="141" t="s">
        <v>89</v>
      </c>
      <c r="B12" s="142">
        <f>5/100*B5</f>
        <v>42735000</v>
      </c>
      <c r="C12" s="142">
        <f>5/100*C5</f>
        <v>10106250</v>
      </c>
      <c r="D12" s="142">
        <f>5/100*D5</f>
        <v>31185000</v>
      </c>
      <c r="E12" s="142">
        <f>5/100*E5</f>
        <v>8085000</v>
      </c>
      <c r="F12" s="142">
        <f>5/100*F5</f>
        <v>3176250</v>
      </c>
      <c r="H12" s="144">
        <f t="shared" si="0"/>
        <v>95287500</v>
      </c>
      <c r="I12" s="144">
        <f>H12+H13+H14</f>
        <v>476437500</v>
      </c>
      <c r="J12" s="149">
        <v>38500000</v>
      </c>
      <c r="K12" s="149">
        <v>17325000</v>
      </c>
      <c r="L12" s="149">
        <v>3465000</v>
      </c>
      <c r="M12" s="149">
        <f>C27+C28+C29</f>
        <v>332640000</v>
      </c>
      <c r="O12" s="149">
        <f>I12+J12+K12+L12+M12</f>
        <v>868367500</v>
      </c>
    </row>
    <row r="13" spans="1:15" s="143" customFormat="1" ht="15" customHeight="1">
      <c r="A13" s="141" t="s">
        <v>90</v>
      </c>
      <c r="B13" s="142">
        <f>5/100*B5</f>
        <v>42735000</v>
      </c>
      <c r="C13" s="142">
        <f>5/100*C5</f>
        <v>10106250</v>
      </c>
      <c r="D13" s="142">
        <f>5/100*D5</f>
        <v>31185000</v>
      </c>
      <c r="E13" s="142">
        <f>5/100*E5</f>
        <v>8085000</v>
      </c>
      <c r="F13" s="142">
        <f>5/100*F5</f>
        <v>3176250</v>
      </c>
      <c r="H13" s="144">
        <f t="shared" si="0"/>
        <v>95287500</v>
      </c>
      <c r="J13" s="149"/>
      <c r="K13" s="149"/>
      <c r="L13" s="149"/>
      <c r="M13" s="149"/>
      <c r="O13" s="149"/>
    </row>
    <row r="14" spans="1:15" s="143" customFormat="1" ht="15" customHeight="1">
      <c r="A14" s="141" t="s">
        <v>91</v>
      </c>
      <c r="B14" s="142">
        <f>15/100*B5</f>
        <v>128205000</v>
      </c>
      <c r="C14" s="142">
        <f>15/100*C5</f>
        <v>30318750</v>
      </c>
      <c r="D14" s="142">
        <f>15/100*D5</f>
        <v>93555000</v>
      </c>
      <c r="E14" s="142">
        <f>15/100*E5</f>
        <v>24255000</v>
      </c>
      <c r="F14" s="142">
        <f>15/100*F5</f>
        <v>9528750</v>
      </c>
      <c r="H14" s="144">
        <f t="shared" si="0"/>
        <v>285862500</v>
      </c>
      <c r="J14" s="149"/>
      <c r="K14" s="149"/>
      <c r="L14" s="149"/>
      <c r="M14" s="149"/>
      <c r="O14" s="149"/>
    </row>
    <row r="15" spans="1:15" s="147" customFormat="1" ht="15" customHeight="1">
      <c r="A15" s="145" t="s">
        <v>92</v>
      </c>
      <c r="B15" s="146">
        <f>5/100*B5</f>
        <v>42735000</v>
      </c>
      <c r="C15" s="146">
        <f>5/100*C5</f>
        <v>10106250</v>
      </c>
      <c r="D15" s="146">
        <f>5/100*D5</f>
        <v>31185000</v>
      </c>
      <c r="E15" s="146">
        <f>5/100*E5</f>
        <v>8085000</v>
      </c>
      <c r="F15" s="146">
        <f>5/100*F5</f>
        <v>3176250</v>
      </c>
      <c r="H15" s="148">
        <f t="shared" si="0"/>
        <v>95287500</v>
      </c>
      <c r="I15" s="148">
        <f>H15+H16+H17</f>
        <v>381150000</v>
      </c>
      <c r="J15" s="150"/>
      <c r="K15" s="150"/>
      <c r="L15" s="150"/>
      <c r="M15" s="150"/>
      <c r="O15" s="149">
        <f>I15+J15+K15+L15+M15</f>
        <v>381150000</v>
      </c>
    </row>
    <row r="16" spans="1:15" s="147" customFormat="1" ht="15" customHeight="1">
      <c r="A16" s="145" t="s">
        <v>93</v>
      </c>
      <c r="B16" s="146">
        <f>10/100*B5</f>
        <v>85470000</v>
      </c>
      <c r="C16" s="146">
        <f>10/100*C5</f>
        <v>20212500</v>
      </c>
      <c r="D16" s="146">
        <f>10/100*D5</f>
        <v>62370000</v>
      </c>
      <c r="E16" s="146">
        <f>10/100*E5</f>
        <v>16170000</v>
      </c>
      <c r="F16" s="146">
        <f>10/100*F5</f>
        <v>6352500</v>
      </c>
      <c r="H16" s="148">
        <f t="shared" si="0"/>
        <v>190575000</v>
      </c>
      <c r="J16" s="150"/>
      <c r="K16" s="150"/>
      <c r="L16" s="150"/>
      <c r="M16" s="150"/>
      <c r="O16" s="150"/>
    </row>
    <row r="17" spans="1:15" s="147" customFormat="1" ht="15" customHeight="1">
      <c r="A17" s="145" t="s">
        <v>94</v>
      </c>
      <c r="B17" s="146">
        <f>5/100*B5</f>
        <v>42735000</v>
      </c>
      <c r="C17" s="146">
        <f>5/100*C5</f>
        <v>10106250</v>
      </c>
      <c r="D17" s="146">
        <f>5/100*D5</f>
        <v>31185000</v>
      </c>
      <c r="E17" s="146">
        <f>5/100*E5</f>
        <v>8085000</v>
      </c>
      <c r="F17" s="146">
        <f>5/100*F5</f>
        <v>3176250</v>
      </c>
      <c r="H17" s="148">
        <f t="shared" si="0"/>
        <v>95287500</v>
      </c>
      <c r="J17" s="150"/>
      <c r="K17" s="150"/>
      <c r="L17" s="150"/>
      <c r="M17" s="150"/>
      <c r="O17" s="150"/>
    </row>
    <row r="18" spans="1:6" ht="15" customHeight="1">
      <c r="A18" s="59" t="s">
        <v>95</v>
      </c>
      <c r="B18" s="62">
        <f>SUM(B6:B17)</f>
        <v>854700000</v>
      </c>
      <c r="C18" s="62">
        <f>SUM(C6:C17)</f>
        <v>202125000</v>
      </c>
      <c r="D18" s="62">
        <f>SUM(D6:D17)</f>
        <v>623700000</v>
      </c>
      <c r="E18" s="62">
        <f>SUM(E6:E17)</f>
        <v>161700000</v>
      </c>
      <c r="F18" s="62">
        <f>SUM(F6:F17)</f>
        <v>63525000</v>
      </c>
    </row>
    <row r="19" spans="1:6" ht="15" customHeight="1">
      <c r="A19" s="60"/>
      <c r="B19" s="61"/>
      <c r="C19" s="61"/>
      <c r="D19" s="61"/>
      <c r="E19" s="61"/>
      <c r="F19" s="61"/>
    </row>
    <row r="20" spans="1:8" ht="15" customHeight="1">
      <c r="A20" s="63" t="s">
        <v>96</v>
      </c>
      <c r="B20" s="62" t="s">
        <v>89</v>
      </c>
      <c r="C20" s="61">
        <v>38500000</v>
      </c>
      <c r="D20" s="62" t="s">
        <v>97</v>
      </c>
      <c r="E20" s="60"/>
      <c r="F20" s="60"/>
      <c r="H20" s="56">
        <f>B12</f>
        <v>42735000</v>
      </c>
    </row>
    <row r="21" spans="1:6" ht="15" customHeight="1">
      <c r="A21" s="63" t="s">
        <v>98</v>
      </c>
      <c r="B21" s="62" t="s">
        <v>90</v>
      </c>
      <c r="C21" s="61">
        <v>0</v>
      </c>
      <c r="D21" s="62" t="s">
        <v>89</v>
      </c>
      <c r="E21" s="85">
        <v>17325000</v>
      </c>
      <c r="F21" s="61"/>
    </row>
    <row r="22" spans="1:8" ht="15" customHeight="1">
      <c r="A22" s="63"/>
      <c r="B22" s="62" t="s">
        <v>91</v>
      </c>
      <c r="C22" s="61">
        <v>0</v>
      </c>
      <c r="D22" s="62" t="s">
        <v>90</v>
      </c>
      <c r="E22" s="85">
        <v>0</v>
      </c>
      <c r="F22" s="61"/>
      <c r="H22" s="56"/>
    </row>
    <row r="23" spans="1:6" ht="15" customHeight="1">
      <c r="A23" s="214" t="s">
        <v>95</v>
      </c>
      <c r="B23" s="214"/>
      <c r="C23" s="62">
        <f>SUM(C20:C22)</f>
        <v>38500000</v>
      </c>
      <c r="D23" s="62" t="s">
        <v>91</v>
      </c>
      <c r="E23" s="85">
        <v>0</v>
      </c>
      <c r="F23" s="61"/>
    </row>
    <row r="24" spans="1:6" ht="15" customHeight="1">
      <c r="A24" s="59"/>
      <c r="B24" s="59"/>
      <c r="C24" s="62"/>
      <c r="D24" s="62"/>
      <c r="E24" s="62">
        <f>SUM(E19:E23)</f>
        <v>17325000</v>
      </c>
      <c r="F24" s="62"/>
    </row>
    <row r="25" spans="1:6" ht="12.75">
      <c r="A25" s="70" t="s">
        <v>100</v>
      </c>
      <c r="B25" s="65" t="s">
        <v>117</v>
      </c>
      <c r="C25" s="65">
        <v>9240000</v>
      </c>
      <c r="D25" s="83" t="s">
        <v>103</v>
      </c>
      <c r="E25" s="84"/>
      <c r="F25" s="66"/>
    </row>
    <row r="26" spans="1:6" ht="12.75">
      <c r="A26" s="70"/>
      <c r="B26" s="65"/>
      <c r="C26" s="65"/>
      <c r="D26" s="83" t="s">
        <v>89</v>
      </c>
      <c r="E26" s="84">
        <v>3465000</v>
      </c>
      <c r="F26" s="66"/>
    </row>
    <row r="27" spans="1:6" ht="12.75">
      <c r="A27" s="70" t="s">
        <v>101</v>
      </c>
      <c r="B27" s="70" t="s">
        <v>89</v>
      </c>
      <c r="C27" s="65">
        <v>9240000</v>
      </c>
      <c r="D27" s="83" t="s">
        <v>104</v>
      </c>
      <c r="E27" s="84">
        <v>0</v>
      </c>
      <c r="F27" s="66"/>
    </row>
    <row r="28" spans="1:6" ht="12.75">
      <c r="A28" s="70" t="s">
        <v>102</v>
      </c>
      <c r="B28" s="70" t="s">
        <v>89</v>
      </c>
      <c r="C28" s="65">
        <v>92400000</v>
      </c>
      <c r="D28" s="83" t="s">
        <v>105</v>
      </c>
      <c r="E28" s="84">
        <v>0</v>
      </c>
      <c r="F28" s="66"/>
    </row>
    <row r="29" spans="1:6" ht="12.75">
      <c r="A29" s="67" t="s">
        <v>132</v>
      </c>
      <c r="B29" s="67"/>
      <c r="C29" s="65">
        <v>231000000</v>
      </c>
      <c r="D29" s="84"/>
      <c r="E29" s="83">
        <f>SUM(E26:E28)</f>
        <v>3465000</v>
      </c>
      <c r="F29" s="66"/>
    </row>
    <row r="30" spans="2:6" ht="12.75">
      <c r="B30" s="52"/>
      <c r="C30" s="52"/>
      <c r="D30" s="52"/>
      <c r="E30" s="52"/>
      <c r="F30" s="68"/>
    </row>
    <row r="31" spans="2:6" ht="12.75">
      <c r="B31" s="52"/>
      <c r="C31" s="52"/>
      <c r="D31" s="52"/>
      <c r="E31" s="52"/>
      <c r="F31" s="68"/>
    </row>
    <row r="32" spans="1:6" ht="12.75">
      <c r="A32" s="56"/>
      <c r="B32" s="52"/>
      <c r="C32" s="52"/>
      <c r="D32" s="52"/>
      <c r="E32" s="52"/>
      <c r="F32" s="68"/>
    </row>
    <row r="33" spans="2:6" ht="12.75">
      <c r="B33" s="52"/>
      <c r="C33" s="52"/>
      <c r="D33" s="52"/>
      <c r="E33" s="52"/>
      <c r="F33" s="68"/>
    </row>
    <row r="34" spans="2:6" ht="12.75">
      <c r="B34" s="52"/>
      <c r="C34" s="52"/>
      <c r="D34" s="52"/>
      <c r="E34" s="52"/>
      <c r="F34" s="68"/>
    </row>
    <row r="35" spans="2:6" ht="12.75">
      <c r="B35" s="52"/>
      <c r="C35" s="52"/>
      <c r="D35" s="52"/>
      <c r="E35" s="52"/>
      <c r="F35" s="68"/>
    </row>
    <row r="36" spans="2:6" ht="12.75">
      <c r="B36" s="52"/>
      <c r="C36" s="52"/>
      <c r="D36" s="52"/>
      <c r="E36" s="52"/>
      <c r="F36" s="68"/>
    </row>
    <row r="37" spans="2:3" ht="12.75">
      <c r="B37" s="52"/>
      <c r="C37" s="52"/>
    </row>
    <row r="38" spans="2:3" ht="12.75">
      <c r="B38" s="52"/>
      <c r="C38" s="52"/>
    </row>
  </sheetData>
  <sheetProtection/>
  <mergeCells count="5">
    <mergeCell ref="A1:E1"/>
    <mergeCell ref="B3:C3"/>
    <mergeCell ref="D3:E3"/>
    <mergeCell ref="A23:B23"/>
    <mergeCell ref="F3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idatea</dc:creator>
  <cp:keywords/>
  <dc:description/>
  <cp:lastModifiedBy>USER</cp:lastModifiedBy>
  <cp:lastPrinted>2019-09-03T01:42:58Z</cp:lastPrinted>
  <dcterms:created xsi:type="dcterms:W3CDTF">2006-06-05T05:02:00Z</dcterms:created>
  <dcterms:modified xsi:type="dcterms:W3CDTF">2019-09-03T03:07:14Z</dcterms:modified>
  <cp:category/>
  <cp:version/>
  <cp:contentType/>
  <cp:contentStatus/>
</cp:coreProperties>
</file>